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  <externalReference r:id="rId9"/>
  </externalReferences>
  <definedNames>
    <definedName name="_xlnm.Print_Area" localSheetId="0">'прил.1'!$A$1:$AP$32</definedName>
    <definedName name="_xlnm.Print_Area" localSheetId="1">'прил.2'!$A$1:$O$31</definedName>
    <definedName name="_xlnm.Print_Area" localSheetId="2">'прил.3'!$A$1:$U$32</definedName>
    <definedName name="_xlnm.Print_Area" localSheetId="3">'прил.4'!$A$1:$T$34</definedName>
    <definedName name="_xlnm.Print_Area" localSheetId="4">'прил.5'!$A$1:$F$54</definedName>
    <definedName name="Excel_BuiltIn_Print_Area" localSheetId="0">'прил.1'!$A$1:$AP$32</definedName>
    <definedName name="Excel_BuiltIn_Print_Area" localSheetId="1">'прил.2'!$A$1:$O$31</definedName>
    <definedName name="Excel_BuiltIn_Print_Area" localSheetId="2">'прил.3'!$A$1:$U$32</definedName>
    <definedName name="Excel_BuiltIn_Print_Area" localSheetId="3">'прил.4'!$A$1:$T$37</definedName>
    <definedName name="Excel_BuiltIn_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<sst xmlns="http://schemas.openxmlformats.org/spreadsheetml/2006/main" count="334" uniqueCount="208">
  <si>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</si>
  <si>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</si>
  <si>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</si>
  <si>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r>
      <rPr>
        <u val="single"/>
        <sz val="14"/>
        <rFont val="Times New Roman"/>
        <family val="1"/>
      </rPr>
      <t xml:space="preserve"> "АтомЭнергоСбыт"</t>
    </r>
    <r>
      <rPr>
        <sz val="14"/>
        <rFont val="Times New Roman"/>
        <family val="1"/>
      </rPr>
      <t xml:space="preserve"> Курск</t>
    </r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</si>
  <si>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</si>
  <si>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</si>
  <si>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</si>
  <si>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</si>
  <si>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</si>
  <si>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</si>
  <si>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</si>
  <si>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</si>
  <si>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</si>
  <si>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</si>
  <si>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>2024 года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</si>
  <si>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2025 года 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</si>
  <si>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2026 года </t>
    </r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</si>
  <si>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</si>
  <si>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</si>
  <si>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</si>
  <si>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</si>
  <si>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</si>
  <si>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План 
На 01.01.2024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</si>
  <si>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</si>
  <si>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</si>
  <si>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</si>
  <si>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(тарифам), в т.ч.</t>
  </si>
  <si>
    <t>амортизация</t>
  </si>
  <si>
    <t>прибыль на капитальные вложения</t>
  </si>
  <si>
    <t>возврат налога на добавленную стоимость</t>
  </si>
  <si>
    <t>иных источников финансирования</t>
  </si>
  <si>
    <t>11</t>
  </si>
  <si>
    <t>11.1</t>
  </si>
  <si>
    <t>11.2</t>
  </si>
  <si>
    <t>11.3</t>
  </si>
  <si>
    <t>11.3.1</t>
  </si>
  <si>
    <t>11.3.2</t>
  </si>
  <si>
    <t>11.4</t>
  </si>
  <si>
    <t>11.5</t>
  </si>
  <si>
    <t>12.1</t>
  </si>
  <si>
    <t>12.2</t>
  </si>
  <si>
    <t>12.3</t>
  </si>
  <si>
    <t>12.3.1</t>
  </si>
  <si>
    <t>12.3.2</t>
  </si>
  <si>
    <t>12.4</t>
  </si>
  <si>
    <t>12.5</t>
  </si>
  <si>
    <t>13</t>
  </si>
  <si>
    <t>13.1</t>
  </si>
  <si>
    <t>13.2</t>
  </si>
  <si>
    <t>13.3</t>
  </si>
  <si>
    <t>13.3.1</t>
  </si>
  <si>
    <t>13.3.2</t>
  </si>
  <si>
    <t>13.4</t>
  </si>
  <si>
    <t>13.5</t>
  </si>
  <si>
    <t>14</t>
  </si>
  <si>
    <t>14.1</t>
  </si>
  <si>
    <t>14.2</t>
  </si>
  <si>
    <t>14.3</t>
  </si>
  <si>
    <t>14.3.1</t>
  </si>
  <si>
    <t>14.3.2</t>
  </si>
  <si>
    <t>14.4</t>
  </si>
  <si>
    <t>14.5</t>
  </si>
  <si>
    <t>1.</t>
  </si>
  <si>
    <t xml:space="preserve">Приобретение имущества общего и специального назначения </t>
  </si>
  <si>
    <t>1.1.</t>
  </si>
  <si>
    <t>Капитальный ремонт помещений здания АУП</t>
  </si>
  <si>
    <t>N_O01</t>
  </si>
  <si>
    <t>2.</t>
  </si>
  <si>
    <t xml:space="preserve">Приобретение ИТ-имущества </t>
  </si>
  <si>
    <t>2.1.</t>
  </si>
  <si>
    <t>Источники бесперебойного питания</t>
  </si>
  <si>
    <t>N_O02</t>
  </si>
  <si>
    <t>2.2.</t>
  </si>
  <si>
    <t>Сервера</t>
  </si>
  <si>
    <t>N_O03</t>
  </si>
  <si>
    <t>2.3.</t>
  </si>
  <si>
    <t>Персональные компьютеры</t>
  </si>
  <si>
    <t>N_O04</t>
  </si>
  <si>
    <t>2.4.</t>
  </si>
  <si>
    <t>Оргтехника</t>
  </si>
  <si>
    <t>N_O05</t>
  </si>
  <si>
    <t>2.5.</t>
  </si>
  <si>
    <t>Система хранения данных</t>
  </si>
  <si>
    <t>N_O06</t>
  </si>
  <si>
    <t>2.6.</t>
  </si>
  <si>
    <t>Сетевые устройства и связь</t>
  </si>
  <si>
    <t>N_O07</t>
  </si>
  <si>
    <t>2.7.</t>
  </si>
  <si>
    <t>Центр обработки данных</t>
  </si>
  <si>
    <t>N_O08</t>
  </si>
  <si>
    <t>3.</t>
  </si>
  <si>
    <t>Оснащение интеллектуальной системой учета</t>
  </si>
  <si>
    <t>3.1.</t>
  </si>
  <si>
    <t xml:space="preserve">Оборудование многоквартирных жилых домов интеллектуальной системой учета </t>
  </si>
  <si>
    <t>N_O09</t>
  </si>
  <si>
    <t>4.</t>
  </si>
  <si>
    <t>Иные проекты</t>
  </si>
  <si>
    <t>ИТОГО</t>
  </si>
  <si>
    <t>Приложение  № 2</t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</si>
  <si>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</si>
  <si>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</si>
  <si>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</si>
  <si>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Год окончания реализации инвестиционного проекта</t>
  </si>
  <si>
    <r>
      <rPr>
        <sz val="12"/>
        <rFont val="Times New Roman"/>
        <family val="1"/>
      </rP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</si>
  <si>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</si>
  <si>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</si>
  <si>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Освоение капитальных вложений в прогнозных  ценах соответствующих лет,млн.рублей (без НДС)</t>
  </si>
  <si>
    <t>План 
На 01.01.2024</t>
  </si>
  <si>
    <t>2024 год</t>
  </si>
  <si>
    <t>2025 год</t>
  </si>
  <si>
    <t>2026 год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</si>
  <si>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</si>
  <si>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</si>
  <si>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</si>
  <si>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</si>
  <si>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</si>
  <si>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3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</si>
  <si>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</si>
  <si>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</si>
  <si>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</si>
  <si>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деятельности(мощностей)
 в эксплуатацию</t>
  </si>
  <si>
    <t>1 квартал 
2024 года</t>
  </si>
  <si>
    <t>2 квартал 
2024 года</t>
  </si>
  <si>
    <t>3 квартал 
2024 года</t>
  </si>
  <si>
    <t>4 квартал 
2024 года</t>
  </si>
  <si>
    <t>Итого</t>
  </si>
  <si>
    <t>Утвержденный 
план</t>
  </si>
  <si>
    <t>шт.</t>
  </si>
  <si>
    <t>Другое</t>
  </si>
  <si>
    <t>Иные разделы, отражающие специфику деятельности общества всего, в т.ч.:</t>
  </si>
  <si>
    <t>Приложение  № 4</t>
  </si>
  <si>
    <t>Раздел 3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</si>
  <si>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</si>
  <si>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</t>
  </si>
  <si>
    <t>1 квартал 2024 года</t>
  </si>
  <si>
    <t>2 квартал 2024 года</t>
  </si>
  <si>
    <t>3 квартал 2024 года</t>
  </si>
  <si>
    <t>4 квартал 2024 года</t>
  </si>
  <si>
    <t>нематериальные активы</t>
  </si>
  <si>
    <t>основные 
средства</t>
  </si>
  <si>
    <t>основные
 средства</t>
  </si>
  <si>
    <t>млн рублей (без НДС)</t>
  </si>
  <si>
    <t>Итого:</t>
  </si>
  <si>
    <t>Приложение  № 5</t>
  </si>
  <si>
    <r>
      <rPr>
        <b/>
        <sz val="12"/>
        <rFont val="Times New Roman"/>
        <family val="1"/>
      </rP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</si>
  <si>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 xml:space="preserve"> "АтомЭнергоСбыт" Курск</t>
  </si>
  <si>
    <t>_______                               КУРСКАЯ ОБЛАСТЬ________________________</t>
  </si>
  <si>
    <t>наименование субъекта Российской Федерации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</si>
  <si>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</si>
  <si>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</si>
  <si>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</si>
  <si>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</si>
  <si>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</si>
  <si>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</si>
  <si>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</si>
  <si>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</si>
  <si>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</si>
  <si>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</si>
  <si>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</si>
  <si>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полученная от реализации продукции и оказанных услуг по регулируемым ценам (тарифам)</t>
  </si>
  <si>
    <t>1.1.2</t>
  </si>
  <si>
    <t>прибыль от продажи электрической энергии (мощности) по нерегулируемым ценам всего, в том числе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</si>
  <si>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</si>
  <si>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</si>
  <si>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</si>
  <si>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</si>
  <si>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</si>
  <si>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</si>
  <si>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</si>
  <si>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</si>
  <si>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</si>
  <si>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</si>
  <si>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</si>
  <si>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</si>
  <si>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</si>
  <si>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Реализация электрической энергии и мощности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</si>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</sst>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%"/>
    <numFmt numFmtId="166" formatCode="_-* #,##0.00_р_._-;\-* #,##0.00_р_._-;_-* \-??_р_._-;_-@_-"/>
    <numFmt numFmtId="167" formatCode="#,##0_ ;\-#,##0\ "/>
    <numFmt numFmtId="168" formatCode="_-* #,##0.00\ _р_._-;\-* #,##0.00\ _р_._-;_-* \-??\ _р_._-;_-@_-"/>
    <numFmt numFmtId="169" formatCode="0.00000"/>
    <numFmt numFmtId="170" formatCode="0.000"/>
    <numFmt numFmtId="171" formatCode="@"/>
    <numFmt numFmtId="172" formatCode="0"/>
    <numFmt numFmtId="173" formatCode="0.00"/>
    <numFmt numFmtId="174" formatCode="dd/mm/yyyy"/>
    <numFmt numFmtId="175" formatCode="0.0"/>
    <numFmt numFmtId="176" formatCode="#,##0.0"/>
    <numFmt numFmtId="177" formatCode="mm/yy"/>
    <numFmt numFmtId="178" formatCode="0.00000000"/>
    <numFmt numFmtId="179" formatCode="_-* #,##0.0\ _₽_-;\-* #,##0.0\ _₽_-;_-* \-?\ _₽_-;_-@_-"/>
    <numFmt numFmtId="180" formatCode="0.0000"/>
    <numFmt numFmtId="181" formatCode="General"/>
    <numFmt numFmtId="182" formatCode="_-* #,##0.00\ _₽_-;\-* #,##0.00\ _₽_-;_-* \-??\ _₽_-;_-@_-"/>
    <numFmt numFmtId="183" formatCode="#,##0.0000"/>
    <numFmt numFmtId="184" formatCode="_-* #,##0.000\ _₽_-;\-* #,##0.000\ _₽_-;_-* \-???\ _₽_-;_-@_-"/>
    <numFmt numFmtId="185" formatCode="#,##0"/>
    <numFmt numFmtId="186" formatCode="#,##0.00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8" fillId="0" borderId="9" applyNumberFormat="0" applyFill="0" applyAlignment="0" applyProtection="0"/>
    <xf numFmtId="164" fontId="1" fillId="0" borderId="0">
      <alignment/>
      <protection/>
    </xf>
    <xf numFmtId="164" fontId="19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20" fillId="4" borderId="0" applyNumberFormat="0" applyBorder="0" applyAlignment="0" applyProtection="0"/>
  </cellStyleXfs>
  <cellXfs count="246">
    <xf numFmtId="164" fontId="0" fillId="0" borderId="0" xfId="0" applyAlignment="1">
      <alignment/>
    </xf>
    <xf numFmtId="164" fontId="14" fillId="0" borderId="0" xfId="0" applyFont="1" applyFill="1" applyAlignment="1">
      <alignment/>
    </xf>
    <xf numFmtId="164" fontId="14" fillId="24" borderId="0" xfId="0" applyFont="1" applyFill="1" applyAlignment="1">
      <alignment/>
    </xf>
    <xf numFmtId="164" fontId="21" fillId="0" borderId="0" xfId="61" applyFont="1" applyFill="1" applyAlignment="1">
      <alignment horizontal="right" vertical="center"/>
      <protection/>
    </xf>
    <xf numFmtId="164" fontId="21" fillId="0" borderId="0" xfId="61" applyFont="1" applyFill="1" applyAlignment="1">
      <alignment horizontal="right"/>
      <protection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/>
    </xf>
    <xf numFmtId="164" fontId="21" fillId="0" borderId="0" xfId="0" applyFont="1" applyFill="1" applyBorder="1" applyAlignment="1">
      <alignment horizontal="center" vertical="center"/>
    </xf>
    <xf numFmtId="164" fontId="23" fillId="0" borderId="0" xfId="72" applyFont="1" applyFill="1" applyBorder="1" applyAlignment="1">
      <alignment horizontal="center" vertical="center"/>
      <protection/>
    </xf>
    <xf numFmtId="164" fontId="21" fillId="0" borderId="0" xfId="72" applyFont="1" applyFill="1" applyAlignment="1">
      <alignment horizontal="center" vertical="center"/>
      <protection/>
    </xf>
    <xf numFmtId="164" fontId="22" fillId="0" borderId="0" xfId="72" applyFont="1" applyFill="1" applyAlignment="1">
      <alignment vertical="center"/>
      <protection/>
    </xf>
    <xf numFmtId="164" fontId="14" fillId="0" borderId="0" xfId="72" applyFont="1" applyFill="1" applyBorder="1" applyAlignment="1">
      <alignment horizontal="center" vertical="top"/>
      <protection/>
    </xf>
    <xf numFmtId="164" fontId="14" fillId="0" borderId="0" xfId="72" applyFont="1" applyFill="1" applyAlignment="1">
      <alignment horizontal="center" vertical="top"/>
      <protection/>
    </xf>
    <xf numFmtId="164" fontId="14" fillId="0" borderId="0" xfId="72" applyFont="1" applyFill="1" applyAlignment="1">
      <alignment vertical="top"/>
      <protection/>
    </xf>
    <xf numFmtId="169" fontId="14" fillId="0" borderId="0" xfId="0" applyNumberFormat="1" applyFont="1" applyFill="1" applyAlignment="1">
      <alignment/>
    </xf>
    <xf numFmtId="170" fontId="14" fillId="0" borderId="0" xfId="0" applyNumberFormat="1" applyFont="1" applyFill="1" applyAlignment="1">
      <alignment/>
    </xf>
    <xf numFmtId="164" fontId="14" fillId="0" borderId="10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textRotation="90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4" fontId="14" fillId="0" borderId="14" xfId="0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vertical="center" textRotation="90" wrapText="1"/>
    </xf>
    <xf numFmtId="164" fontId="14" fillId="0" borderId="13" xfId="0" applyFont="1" applyFill="1" applyBorder="1" applyAlignment="1">
      <alignment horizontal="center" vertical="center" textRotation="90" wrapText="1"/>
    </xf>
    <xf numFmtId="164" fontId="14" fillId="0" borderId="16" xfId="0" applyFont="1" applyFill="1" applyBorder="1" applyAlignment="1">
      <alignment horizontal="center" vertical="center" textRotation="90" wrapText="1"/>
    </xf>
    <xf numFmtId="164" fontId="14" fillId="0" borderId="17" xfId="0" applyFont="1" applyFill="1" applyBorder="1" applyAlignment="1">
      <alignment horizontal="center" vertical="center" textRotation="90" wrapText="1"/>
    </xf>
    <xf numFmtId="164" fontId="14" fillId="0" borderId="18" xfId="0" applyFont="1" applyFill="1" applyBorder="1" applyAlignment="1">
      <alignment horizontal="center" vertical="center" wrapText="1"/>
    </xf>
    <xf numFmtId="171" fontId="14" fillId="0" borderId="13" xfId="0" applyNumberFormat="1" applyFont="1" applyFill="1" applyBorder="1" applyAlignment="1">
      <alignment horizontal="center" vertical="center" wrapText="1"/>
    </xf>
    <xf numFmtId="171" fontId="14" fillId="0" borderId="14" xfId="0" applyNumberFormat="1" applyFont="1" applyFill="1" applyBorder="1" applyAlignment="1">
      <alignment horizontal="center" vertical="center" wrapText="1"/>
    </xf>
    <xf numFmtId="172" fontId="25" fillId="0" borderId="18" xfId="0" applyNumberFormat="1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left" vertical="center" wrapText="1"/>
    </xf>
    <xf numFmtId="173" fontId="25" fillId="0" borderId="13" xfId="0" applyNumberFormat="1" applyFont="1" applyFill="1" applyBorder="1" applyAlignment="1">
      <alignment horizontal="center" vertical="center"/>
    </xf>
    <xf numFmtId="172" fontId="25" fillId="0" borderId="13" xfId="72" applyNumberFormat="1" applyFont="1" applyFill="1" applyBorder="1" applyAlignment="1">
      <alignment horizontal="center" vertical="center" wrapText="1"/>
      <protection/>
    </xf>
    <xf numFmtId="173" fontId="25" fillId="0" borderId="13" xfId="72" applyNumberFormat="1" applyFont="1" applyFill="1" applyBorder="1" applyAlignment="1">
      <alignment horizontal="center" vertical="center" wrapText="1"/>
      <protection/>
    </xf>
    <xf numFmtId="173" fontId="14" fillId="0" borderId="13" xfId="72" applyNumberFormat="1" applyFont="1" applyFill="1" applyBorder="1" applyAlignment="1">
      <alignment horizontal="center" vertical="center" wrapText="1"/>
      <protection/>
    </xf>
    <xf numFmtId="174" fontId="14" fillId="0" borderId="13" xfId="72" applyNumberFormat="1" applyFont="1" applyFill="1" applyBorder="1" applyAlignment="1">
      <alignment horizontal="center" vertical="center" wrapText="1"/>
      <protection/>
    </xf>
    <xf numFmtId="173" fontId="25" fillId="0" borderId="14" xfId="72" applyNumberFormat="1" applyFont="1" applyFill="1" applyBorder="1" applyAlignment="1">
      <alignment horizontal="center" vertical="center" wrapText="1"/>
      <protection/>
    </xf>
    <xf numFmtId="164" fontId="25" fillId="0" borderId="0" xfId="0" applyFont="1" applyFill="1" applyAlignment="1">
      <alignment/>
    </xf>
    <xf numFmtId="173" fontId="14" fillId="0" borderId="18" xfId="0" applyNumberFormat="1" applyFont="1" applyFill="1" applyBorder="1" applyAlignment="1">
      <alignment horizontal="center" vertical="center" wrapText="1"/>
    </xf>
    <xf numFmtId="173" fontId="26" fillId="0" borderId="13" xfId="0" applyNumberFormat="1" applyFont="1" applyFill="1" applyBorder="1" applyAlignment="1">
      <alignment horizontal="left" vertical="center" wrapText="1"/>
    </xf>
    <xf numFmtId="172" fontId="14" fillId="0" borderId="13" xfId="72" applyNumberFormat="1" applyFont="1" applyFill="1" applyBorder="1" applyAlignment="1">
      <alignment horizontal="center" vertical="center" wrapText="1"/>
      <protection/>
    </xf>
    <xf numFmtId="175" fontId="14" fillId="0" borderId="13" xfId="72" applyNumberFormat="1" applyFont="1" applyFill="1" applyBorder="1" applyAlignment="1">
      <alignment horizontal="center" vertical="center" wrapText="1"/>
      <protection/>
    </xf>
    <xf numFmtId="175" fontId="14" fillId="0" borderId="14" xfId="72" applyNumberFormat="1" applyFont="1" applyFill="1" applyBorder="1" applyAlignment="1">
      <alignment horizontal="center" vertical="center" wrapText="1"/>
      <protection/>
    </xf>
    <xf numFmtId="176" fontId="27" fillId="0" borderId="0" xfId="0" applyNumberFormat="1" applyFont="1" applyFill="1" applyAlignment="1">
      <alignment/>
    </xf>
    <xf numFmtId="173" fontId="14" fillId="0" borderId="13" xfId="0" applyNumberFormat="1" applyFont="1" applyFill="1" applyBorder="1" applyAlignment="1">
      <alignment horizontal="left" vertical="center" wrapText="1"/>
    </xf>
    <xf numFmtId="173" fontId="14" fillId="24" borderId="13" xfId="0" applyNumberFormat="1" applyFont="1" applyFill="1" applyBorder="1" applyAlignment="1">
      <alignment horizontal="left" vertical="center" wrapText="1"/>
    </xf>
    <xf numFmtId="172" fontId="14" fillId="24" borderId="13" xfId="72" applyNumberFormat="1" applyFont="1" applyFill="1" applyBorder="1" applyAlignment="1">
      <alignment horizontal="center" vertical="center" wrapText="1"/>
      <protection/>
    </xf>
    <xf numFmtId="173" fontId="14" fillId="24" borderId="13" xfId="72" applyNumberFormat="1" applyFont="1" applyFill="1" applyBorder="1" applyAlignment="1">
      <alignment horizontal="center" vertical="center" wrapText="1"/>
      <protection/>
    </xf>
    <xf numFmtId="164" fontId="25" fillId="0" borderId="18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left" vertical="center" wrapText="1"/>
    </xf>
    <xf numFmtId="164" fontId="14" fillId="0" borderId="13" xfId="72" applyFont="1" applyFill="1" applyBorder="1" applyAlignment="1">
      <alignment horizontal="center" vertical="center" wrapText="1"/>
      <protection/>
    </xf>
    <xf numFmtId="177" fontId="14" fillId="0" borderId="13" xfId="72" applyNumberFormat="1" applyFont="1" applyFill="1" applyBorder="1" applyAlignment="1">
      <alignment horizontal="center" vertical="center" wrapText="1"/>
      <protection/>
    </xf>
    <xf numFmtId="175" fontId="25" fillId="0" borderId="14" xfId="72" applyNumberFormat="1" applyFont="1" applyFill="1" applyBorder="1" applyAlignment="1">
      <alignment horizontal="center" vertical="center" wrapText="1"/>
      <protection/>
    </xf>
    <xf numFmtId="164" fontId="14" fillId="0" borderId="13" xfId="0" applyFont="1" applyFill="1" applyBorder="1" applyAlignment="1">
      <alignment horizontal="left" vertical="center" wrapText="1"/>
    </xf>
    <xf numFmtId="164" fontId="22" fillId="0" borderId="13" xfId="0" applyFont="1" applyFill="1" applyBorder="1" applyAlignment="1">
      <alignment horizontal="left" vertical="center" wrapText="1"/>
    </xf>
    <xf numFmtId="173" fontId="28" fillId="0" borderId="13" xfId="0" applyNumberFormat="1" applyFont="1" applyFill="1" applyBorder="1" applyAlignment="1">
      <alignment horizontal="center"/>
    </xf>
    <xf numFmtId="175" fontId="14" fillId="0" borderId="13" xfId="72" applyNumberFormat="1" applyFont="1" applyFill="1" applyBorder="1" applyAlignment="1">
      <alignment horizontal="center" vertical="center" wrapText="1"/>
      <protection/>
    </xf>
    <xf numFmtId="173" fontId="22" fillId="0" borderId="13" xfId="0" applyNumberFormat="1" applyFont="1" applyFill="1" applyBorder="1" applyAlignment="1">
      <alignment horizontal="left" vertical="center" wrapText="1"/>
    </xf>
    <xf numFmtId="173" fontId="25" fillId="24" borderId="13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 wrapText="1"/>
    </xf>
    <xf numFmtId="173" fontId="25" fillId="0" borderId="20" xfId="0" applyNumberFormat="1" applyFont="1" applyFill="1" applyBorder="1" applyAlignment="1">
      <alignment horizontal="left" vertical="center" wrapText="1"/>
    </xf>
    <xf numFmtId="173" fontId="25" fillId="0" borderId="20" xfId="0" applyNumberFormat="1" applyFont="1" applyFill="1" applyBorder="1" applyAlignment="1">
      <alignment horizontal="center" vertical="center"/>
    </xf>
    <xf numFmtId="172" fontId="25" fillId="0" borderId="20" xfId="72" applyNumberFormat="1" applyFont="1" applyFill="1" applyBorder="1" applyAlignment="1">
      <alignment horizontal="center" vertical="center" wrapText="1"/>
      <protection/>
    </xf>
    <xf numFmtId="173" fontId="25" fillId="0" borderId="20" xfId="72" applyNumberFormat="1" applyFont="1" applyFill="1" applyBorder="1" applyAlignment="1">
      <alignment horizontal="center" vertical="center" wrapText="1"/>
      <protection/>
    </xf>
    <xf numFmtId="175" fontId="25" fillId="0" borderId="20" xfId="72" applyNumberFormat="1" applyFont="1" applyFill="1" applyBorder="1" applyAlignment="1">
      <alignment horizontal="center" vertical="center" wrapText="1"/>
      <protection/>
    </xf>
    <xf numFmtId="175" fontId="25" fillId="0" borderId="21" xfId="72" applyNumberFormat="1" applyFont="1" applyFill="1" applyBorder="1" applyAlignment="1">
      <alignment horizontal="center" vertical="center" wrapText="1"/>
      <protection/>
    </xf>
    <xf numFmtId="173" fontId="22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4" fontId="29" fillId="0" borderId="0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 wrapText="1"/>
    </xf>
    <xf numFmtId="173" fontId="14" fillId="0" borderId="0" xfId="0" applyNumberFormat="1" applyFont="1" applyFill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79" fontId="14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 horizontal="center" wrapText="1"/>
    </xf>
    <xf numFmtId="172" fontId="27" fillId="0" borderId="0" xfId="0" applyNumberFormat="1" applyFont="1" applyFill="1" applyAlignment="1">
      <alignment horizontal="center" wrapText="1"/>
    </xf>
    <xf numFmtId="180" fontId="14" fillId="0" borderId="0" xfId="0" applyNumberFormat="1" applyFont="1" applyFill="1" applyAlignment="1">
      <alignment wrapText="1"/>
    </xf>
    <xf numFmtId="164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wrapText="1"/>
    </xf>
    <xf numFmtId="180" fontId="14" fillId="0" borderId="0" xfId="0" applyNumberFormat="1" applyFont="1" applyFill="1" applyBorder="1" applyAlignment="1">
      <alignment wrapText="1"/>
    </xf>
    <xf numFmtId="170" fontId="14" fillId="0" borderId="0" xfId="0" applyNumberFormat="1" applyFont="1" applyFill="1" applyBorder="1" applyAlignment="1">
      <alignment wrapText="1"/>
    </xf>
    <xf numFmtId="170" fontId="14" fillId="24" borderId="0" xfId="0" applyNumberFormat="1" applyFont="1" applyFill="1" applyAlignment="1">
      <alignment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 horizontal="center"/>
    </xf>
    <xf numFmtId="164" fontId="14" fillId="0" borderId="0" xfId="61" applyFont="1" applyFill="1" applyAlignment="1">
      <alignment horizontal="right" vertical="center"/>
      <protection/>
    </xf>
    <xf numFmtId="175" fontId="14" fillId="0" borderId="0" xfId="0" applyNumberFormat="1" applyFont="1" applyFill="1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72" applyNumberFormat="1" applyFont="1" applyFill="1" applyBorder="1" applyAlignment="1">
      <alignment horizontal="center" vertical="center"/>
      <protection/>
    </xf>
    <xf numFmtId="172" fontId="25" fillId="0" borderId="0" xfId="0" applyNumberFormat="1" applyFont="1" applyFill="1" applyBorder="1" applyAlignment="1">
      <alignment horizontal="center" vertical="top"/>
    </xf>
    <xf numFmtId="164" fontId="14" fillId="0" borderId="22" xfId="0" applyFont="1" applyFill="1" applyBorder="1" applyAlignment="1">
      <alignment horizontal="center" vertical="center" wrapText="1"/>
    </xf>
    <xf numFmtId="164" fontId="14" fillId="0" borderId="23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/>
    </xf>
    <xf numFmtId="164" fontId="14" fillId="0" borderId="15" xfId="0" applyFont="1" applyFill="1" applyBorder="1" applyAlignment="1">
      <alignment horizontal="center" vertical="center" wrapText="1"/>
    </xf>
    <xf numFmtId="164" fontId="14" fillId="0" borderId="13" xfId="61" applyFont="1" applyFill="1" applyBorder="1" applyAlignment="1">
      <alignment horizontal="center" vertical="center" textRotation="90" wrapText="1"/>
      <protection/>
    </xf>
    <xf numFmtId="164" fontId="14" fillId="0" borderId="24" xfId="0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5" xfId="0" applyNumberFormat="1" applyFont="1" applyFill="1" applyBorder="1" applyAlignment="1">
      <alignment horizontal="left" vertical="center" wrapText="1"/>
    </xf>
    <xf numFmtId="173" fontId="25" fillId="0" borderId="15" xfId="0" applyNumberFormat="1" applyFont="1" applyFill="1" applyBorder="1" applyAlignment="1">
      <alignment horizontal="center" vertical="center"/>
    </xf>
    <xf numFmtId="173" fontId="26" fillId="0" borderId="13" xfId="15" applyNumberFormat="1" applyFont="1" applyFill="1" applyBorder="1" applyAlignment="1" applyProtection="1">
      <alignment horizontal="center" vertical="center" wrapText="1"/>
      <protection/>
    </xf>
    <xf numFmtId="173" fontId="14" fillId="0" borderId="13" xfId="0" applyNumberFormat="1" applyFont="1" applyFill="1" applyBorder="1" applyAlignment="1">
      <alignment/>
    </xf>
    <xf numFmtId="173" fontId="14" fillId="0" borderId="13" xfId="0" applyNumberFormat="1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3" fontId="25" fillId="0" borderId="13" xfId="0" applyNumberFormat="1" applyFont="1" applyFill="1" applyBorder="1" applyAlignment="1">
      <alignment horizontal="center"/>
    </xf>
    <xf numFmtId="172" fontId="14" fillId="0" borderId="13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/>
    </xf>
    <xf numFmtId="175" fontId="14" fillId="0" borderId="13" xfId="0" applyNumberFormat="1" applyFont="1" applyFill="1" applyBorder="1" applyAlignment="1">
      <alignment horizontal="center"/>
    </xf>
    <xf numFmtId="175" fontId="14" fillId="0" borderId="14" xfId="0" applyNumberFormat="1" applyFont="1" applyFill="1" applyBorder="1" applyAlignment="1">
      <alignment horizontal="center"/>
    </xf>
    <xf numFmtId="175" fontId="27" fillId="0" borderId="0" xfId="0" applyNumberFormat="1" applyFont="1" applyFill="1" applyAlignment="1">
      <alignment/>
    </xf>
    <xf numFmtId="173" fontId="25" fillId="24" borderId="13" xfId="0" applyNumberFormat="1" applyFont="1" applyFill="1" applyBorder="1" applyAlignment="1">
      <alignment horizontal="center"/>
    </xf>
    <xf numFmtId="172" fontId="14" fillId="24" borderId="13" xfId="0" applyNumberFormat="1" applyFont="1" applyFill="1" applyBorder="1" applyAlignment="1">
      <alignment horizontal="center" vertical="center"/>
    </xf>
    <xf numFmtId="175" fontId="14" fillId="0" borderId="14" xfId="0" applyNumberFormat="1" applyFont="1" applyFill="1" applyBorder="1" applyAlignment="1">
      <alignment/>
    </xf>
    <xf numFmtId="172" fontId="25" fillId="0" borderId="13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 vertical="center"/>
    </xf>
    <xf numFmtId="175" fontId="14" fillId="0" borderId="14" xfId="0" applyNumberFormat="1" applyFont="1" applyFill="1" applyBorder="1" applyAlignment="1">
      <alignment horizontal="center" vertical="center"/>
    </xf>
    <xf numFmtId="175" fontId="14" fillId="0" borderId="13" xfId="15" applyNumberFormat="1" applyFont="1" applyFill="1" applyBorder="1" applyAlignment="1" applyProtection="1">
      <alignment horizontal="center" vertical="center" wrapText="1"/>
      <protection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left" vertical="center" wrapText="1"/>
    </xf>
    <xf numFmtId="173" fontId="25" fillId="0" borderId="26" xfId="0" applyNumberFormat="1" applyFont="1" applyFill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5" fontId="30" fillId="0" borderId="26" xfId="15" applyNumberFormat="1" applyFont="1" applyFill="1" applyBorder="1" applyAlignment="1" applyProtection="1">
      <alignment horizontal="center" vertical="center" wrapText="1"/>
      <protection/>
    </xf>
    <xf numFmtId="175" fontId="30" fillId="0" borderId="27" xfId="15" applyNumberFormat="1" applyFont="1" applyFill="1" applyBorder="1" applyAlignment="1" applyProtection="1">
      <alignment horizontal="center" vertical="center" wrapText="1"/>
      <protection/>
    </xf>
    <xf numFmtId="171" fontId="14" fillId="0" borderId="0" xfId="72" applyNumberFormat="1" applyFont="1" applyFill="1" applyBorder="1" applyAlignment="1">
      <alignment horizontal="center" vertical="center"/>
      <protection/>
    </xf>
    <xf numFmtId="164" fontId="14" fillId="0" borderId="0" xfId="72" applyFont="1" applyFill="1" applyBorder="1" applyAlignment="1">
      <alignment horizontal="center" vertical="center" wrapText="1"/>
      <protection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center"/>
    </xf>
    <xf numFmtId="182" fontId="14" fillId="0" borderId="0" xfId="0" applyNumberFormat="1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center"/>
    </xf>
    <xf numFmtId="164" fontId="21" fillId="0" borderId="0" xfId="72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0" xfId="75" applyFont="1" applyFill="1" applyBorder="1" applyAlignment="1">
      <alignment horizontal="center" vertical="center"/>
      <protection/>
    </xf>
    <xf numFmtId="164" fontId="14" fillId="0" borderId="0" xfId="75" applyFont="1" applyFill="1" applyBorder="1" applyAlignment="1">
      <alignment vertical="center"/>
      <protection/>
    </xf>
    <xf numFmtId="164" fontId="14" fillId="0" borderId="0" xfId="0" applyFont="1" applyFill="1" applyBorder="1" applyAlignment="1">
      <alignment vertical="center"/>
    </xf>
    <xf numFmtId="164" fontId="25" fillId="0" borderId="0" xfId="65" applyFont="1" applyFill="1" applyBorder="1" applyAlignment="1">
      <alignment horizontal="center"/>
      <protection/>
    </xf>
    <xf numFmtId="164" fontId="14" fillId="0" borderId="0" xfId="67" applyFont="1" applyFill="1" applyBorder="1" applyAlignment="1">
      <alignment horizontal="center" vertical="center"/>
      <protection/>
    </xf>
    <xf numFmtId="164" fontId="25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 vertical="center" textRotation="90" wrapText="1"/>
    </xf>
    <xf numFmtId="164" fontId="14" fillId="0" borderId="0" xfId="67" applyFont="1" applyFill="1" applyBorder="1" applyAlignment="1">
      <alignment horizontal="center" vertical="center" wrapText="1"/>
      <protection/>
    </xf>
    <xf numFmtId="171" fontId="14" fillId="0" borderId="0" xfId="67" applyNumberFormat="1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/>
    </xf>
    <xf numFmtId="164" fontId="14" fillId="0" borderId="10" xfId="67" applyFont="1" applyFill="1" applyBorder="1" applyAlignment="1">
      <alignment horizontal="center" vertical="center" wrapText="1"/>
      <protection/>
    </xf>
    <xf numFmtId="164" fontId="14" fillId="0" borderId="11" xfId="67" applyFont="1" applyFill="1" applyBorder="1" applyAlignment="1">
      <alignment horizontal="center" vertical="center" wrapText="1"/>
      <protection/>
    </xf>
    <xf numFmtId="164" fontId="14" fillId="0" borderId="12" xfId="75" applyFont="1" applyFill="1" applyBorder="1" applyAlignment="1">
      <alignment horizontal="center" vertical="center" wrapText="1"/>
      <protection/>
    </xf>
    <xf numFmtId="164" fontId="14" fillId="0" borderId="13" xfId="67" applyFont="1" applyFill="1" applyBorder="1" applyAlignment="1">
      <alignment horizontal="center" vertical="center"/>
      <protection/>
    </xf>
    <xf numFmtId="164" fontId="14" fillId="0" borderId="13" xfId="67" applyFont="1" applyFill="1" applyBorder="1" applyAlignment="1">
      <alignment horizontal="center" vertical="center" wrapText="1"/>
      <protection/>
    </xf>
    <xf numFmtId="164" fontId="14" fillId="0" borderId="14" xfId="0" applyFont="1" applyFill="1" applyBorder="1" applyAlignment="1">
      <alignment horizontal="center" vertical="center"/>
    </xf>
    <xf numFmtId="164" fontId="14" fillId="0" borderId="14" xfId="67" applyFont="1" applyFill="1" applyBorder="1" applyAlignment="1">
      <alignment horizontal="center" vertical="center"/>
      <protection/>
    </xf>
    <xf numFmtId="164" fontId="14" fillId="0" borderId="14" xfId="0" applyFont="1" applyFill="1" applyBorder="1" applyAlignment="1">
      <alignment horizontal="center" vertical="center" textRotation="90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173" fontId="14" fillId="0" borderId="18" xfId="0" applyNumberFormat="1" applyFont="1" applyFill="1" applyBorder="1" applyAlignment="1">
      <alignment horizontal="center" wrapText="1"/>
    </xf>
    <xf numFmtId="173" fontId="14" fillId="0" borderId="13" xfId="0" applyNumberFormat="1" applyFont="1" applyFill="1" applyBorder="1" applyAlignment="1">
      <alignment horizontal="left" wrapText="1"/>
    </xf>
    <xf numFmtId="173" fontId="25" fillId="0" borderId="13" xfId="0" applyNumberFormat="1" applyFont="1" applyFill="1" applyBorder="1" applyAlignment="1">
      <alignment horizontal="center" wrapText="1"/>
    </xf>
    <xf numFmtId="185" fontId="14" fillId="0" borderId="13" xfId="0" applyNumberFormat="1" applyFont="1" applyFill="1" applyBorder="1" applyAlignment="1">
      <alignment horizontal="center" wrapText="1"/>
    </xf>
    <xf numFmtId="185" fontId="14" fillId="0" borderId="14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25" fillId="0" borderId="0" xfId="0" applyFont="1" applyFill="1" applyAlignment="1">
      <alignment horizontal="center"/>
    </xf>
    <xf numFmtId="164" fontId="25" fillId="0" borderId="0" xfId="75" applyFont="1" applyFill="1" applyBorder="1" applyAlignment="1">
      <alignment horizontal="center"/>
      <protection/>
    </xf>
    <xf numFmtId="164" fontId="25" fillId="0" borderId="0" xfId="75" applyFont="1" applyFill="1" applyBorder="1" applyAlignment="1">
      <alignment/>
      <protection/>
    </xf>
    <xf numFmtId="164" fontId="14" fillId="0" borderId="12" xfId="67" applyFont="1" applyFill="1" applyBorder="1" applyAlignment="1">
      <alignment horizontal="center" vertical="center"/>
      <protection/>
    </xf>
    <xf numFmtId="164" fontId="25" fillId="0" borderId="0" xfId="67" applyFont="1" applyFill="1" applyBorder="1" applyAlignment="1">
      <alignment vertical="center"/>
      <protection/>
    </xf>
    <xf numFmtId="164" fontId="14" fillId="0" borderId="14" xfId="67" applyFont="1" applyFill="1" applyBorder="1" applyAlignment="1">
      <alignment horizontal="center" vertical="center" wrapText="1"/>
      <protection/>
    </xf>
    <xf numFmtId="164" fontId="14" fillId="0" borderId="18" xfId="67" applyFont="1" applyFill="1" applyBorder="1" applyAlignment="1">
      <alignment horizontal="center" vertical="center"/>
      <protection/>
    </xf>
    <xf numFmtId="164" fontId="14" fillId="0" borderId="24" xfId="67" applyFont="1" applyFill="1" applyBorder="1" applyAlignment="1">
      <alignment horizontal="center" vertical="center"/>
      <protection/>
    </xf>
    <xf numFmtId="170" fontId="14" fillId="0" borderId="13" xfId="0" applyNumberFormat="1" applyFont="1" applyFill="1" applyBorder="1" applyAlignment="1">
      <alignment/>
    </xf>
    <xf numFmtId="173" fontId="14" fillId="0" borderId="14" xfId="0" applyNumberFormat="1" applyFont="1" applyFill="1" applyBorder="1" applyAlignment="1">
      <alignment/>
    </xf>
    <xf numFmtId="173" fontId="25" fillId="0" borderId="26" xfId="0" applyNumberFormat="1" applyFont="1" applyFill="1" applyBorder="1" applyAlignment="1">
      <alignment horizontal="center" vertical="center" wrapText="1"/>
    </xf>
    <xf numFmtId="175" fontId="25" fillId="0" borderId="26" xfId="0" applyNumberFormat="1" applyFont="1" applyFill="1" applyBorder="1" applyAlignment="1">
      <alignment horizontal="center"/>
    </xf>
    <xf numFmtId="175" fontId="25" fillId="0" borderId="27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/>
    </xf>
    <xf numFmtId="171" fontId="31" fillId="0" borderId="0" xfId="62" applyNumberFormat="1" applyFont="1" applyFill="1" applyAlignment="1">
      <alignment horizontal="center" vertical="center"/>
      <protection/>
    </xf>
    <xf numFmtId="164" fontId="14" fillId="0" borderId="0" xfId="62" applyFont="1" applyFill="1" applyAlignment="1">
      <alignment wrapText="1"/>
      <protection/>
    </xf>
    <xf numFmtId="164" fontId="14" fillId="0" borderId="0" xfId="62" applyFont="1" applyFill="1">
      <alignment/>
      <protection/>
    </xf>
    <xf numFmtId="164" fontId="32" fillId="0" borderId="0" xfId="65" applyFont="1" applyFill="1" applyBorder="1" applyAlignment="1">
      <alignment horizontal="center" wrapText="1"/>
      <protection/>
    </xf>
    <xf numFmtId="164" fontId="32" fillId="0" borderId="0" xfId="65" applyFont="1" applyFill="1" applyBorder="1" applyAlignment="1">
      <alignment/>
      <protection/>
    </xf>
    <xf numFmtId="164" fontId="25" fillId="0" borderId="0" xfId="0" applyFont="1" applyFill="1" applyBorder="1" applyAlignment="1">
      <alignment horizontal="center" wrapText="1"/>
    </xf>
    <xf numFmtId="164" fontId="25" fillId="0" borderId="0" xfId="0" applyFont="1" applyFill="1" applyAlignment="1">
      <alignment wrapText="1"/>
    </xf>
    <xf numFmtId="164" fontId="25" fillId="0" borderId="0" xfId="62" applyFont="1" applyFill="1" applyBorder="1" applyAlignment="1">
      <alignment horizontal="center" vertical="center" wrapText="1"/>
      <protection/>
    </xf>
    <xf numFmtId="164" fontId="34" fillId="0" borderId="0" xfId="56" applyFont="1" applyFill="1" applyBorder="1" applyAlignment="1">
      <alignment horizontal="center" vertical="center"/>
      <protection/>
    </xf>
    <xf numFmtId="164" fontId="35" fillId="0" borderId="0" xfId="56" applyFont="1" applyFill="1" applyBorder="1" applyAlignment="1">
      <alignment horizontal="center" vertical="top"/>
      <protection/>
    </xf>
    <xf numFmtId="171" fontId="31" fillId="0" borderId="0" xfId="62" applyNumberFormat="1" applyFont="1" applyFill="1" applyBorder="1" applyAlignment="1">
      <alignment horizontal="center" vertical="center"/>
      <protection/>
    </xf>
    <xf numFmtId="164" fontId="36" fillId="0" borderId="0" xfId="62" applyFont="1" applyFill="1" applyBorder="1" applyAlignment="1">
      <alignment horizontal="center" vertical="center" wrapText="1"/>
      <protection/>
    </xf>
    <xf numFmtId="164" fontId="37" fillId="0" borderId="0" xfId="62" applyFont="1" applyFill="1" applyBorder="1" applyAlignment="1">
      <alignment horizontal="center"/>
      <protection/>
    </xf>
    <xf numFmtId="164" fontId="14" fillId="0" borderId="0" xfId="62" applyFont="1" applyFill="1" applyAlignment="1">
      <alignment horizontal="right"/>
      <protection/>
    </xf>
    <xf numFmtId="177" fontId="14" fillId="0" borderId="0" xfId="62" applyNumberFormat="1" applyFont="1" applyFill="1">
      <alignment/>
      <protection/>
    </xf>
    <xf numFmtId="171" fontId="38" fillId="0" borderId="10" xfId="62" applyNumberFormat="1" applyFont="1" applyFill="1" applyBorder="1" applyAlignment="1">
      <alignment horizontal="center" vertical="center" wrapText="1"/>
      <protection/>
    </xf>
    <xf numFmtId="164" fontId="39" fillId="0" borderId="11" xfId="62" applyFont="1" applyFill="1" applyBorder="1" applyAlignment="1">
      <alignment horizontal="center" vertical="center" wrapText="1"/>
      <protection/>
    </xf>
    <xf numFmtId="164" fontId="14" fillId="0" borderId="11" xfId="62" applyFont="1" applyFill="1" applyBorder="1" applyAlignment="1">
      <alignment horizontal="center" vertical="center" wrapText="1"/>
      <protection/>
    </xf>
    <xf numFmtId="164" fontId="14" fillId="0" borderId="12" xfId="62" applyFont="1" applyFill="1" applyBorder="1" applyAlignment="1">
      <alignment horizontal="center" vertical="center" wrapText="1"/>
      <protection/>
    </xf>
    <xf numFmtId="164" fontId="31" fillId="0" borderId="13" xfId="62" applyFont="1" applyFill="1" applyBorder="1" applyAlignment="1">
      <alignment horizontal="center" vertical="center" wrapText="1"/>
      <protection/>
    </xf>
    <xf numFmtId="164" fontId="31" fillId="0" borderId="14" xfId="62" applyFont="1" applyFill="1" applyBorder="1" applyAlignment="1">
      <alignment horizontal="center" vertical="center" wrapText="1"/>
      <protection/>
    </xf>
    <xf numFmtId="171" fontId="40" fillId="0" borderId="18" xfId="62" applyNumberFormat="1" applyFont="1" applyFill="1" applyBorder="1" applyAlignment="1">
      <alignment horizontal="center" vertical="center"/>
      <protection/>
    </xf>
    <xf numFmtId="164" fontId="40" fillId="0" borderId="13" xfId="62" applyFont="1" applyFill="1" applyBorder="1" applyAlignment="1">
      <alignment horizontal="center" vertical="center" wrapText="1"/>
      <protection/>
    </xf>
    <xf numFmtId="171" fontId="40" fillId="0" borderId="13" xfId="62" applyNumberFormat="1" applyFont="1" applyFill="1" applyBorder="1" applyAlignment="1">
      <alignment horizontal="center" vertical="center"/>
      <protection/>
    </xf>
    <xf numFmtId="164" fontId="40" fillId="0" borderId="14" xfId="62" applyFont="1" applyFill="1" applyBorder="1" applyAlignment="1">
      <alignment horizontal="center" vertical="center" wrapText="1"/>
      <protection/>
    </xf>
    <xf numFmtId="171" fontId="40" fillId="0" borderId="24" xfId="62" applyNumberFormat="1" applyFont="1" applyFill="1" applyBorder="1" applyAlignment="1">
      <alignment horizontal="center" vertical="center"/>
      <protection/>
    </xf>
    <xf numFmtId="164" fontId="25" fillId="0" borderId="18" xfId="62" applyFont="1" applyFill="1" applyBorder="1" applyAlignment="1">
      <alignment horizontal="left" vertical="center" wrapText="1"/>
      <protection/>
    </xf>
    <xf numFmtId="176" fontId="25" fillId="0" borderId="13" xfId="62" applyNumberFormat="1" applyFont="1" applyFill="1" applyBorder="1" applyAlignment="1">
      <alignment horizontal="center" vertical="center" wrapText="1"/>
      <protection/>
    </xf>
    <xf numFmtId="176" fontId="25" fillId="0" borderId="14" xfId="62" applyNumberFormat="1" applyFont="1" applyFill="1" applyBorder="1" applyAlignment="1">
      <alignment horizontal="center" vertical="center" wrapText="1"/>
      <protection/>
    </xf>
    <xf numFmtId="185" fontId="41" fillId="0" borderId="0" xfId="62" applyNumberFormat="1" applyFont="1" applyFill="1" applyAlignment="1">
      <alignment horizontal="center"/>
      <protection/>
    </xf>
    <xf numFmtId="164" fontId="25" fillId="0" borderId="0" xfId="62" applyFont="1" applyFill="1">
      <alignment/>
      <protection/>
    </xf>
    <xf numFmtId="171" fontId="31" fillId="0" borderId="18" xfId="0" applyNumberFormat="1" applyFont="1" applyFill="1" applyBorder="1" applyAlignment="1">
      <alignment horizontal="center" vertical="center"/>
    </xf>
    <xf numFmtId="164" fontId="14" fillId="0" borderId="13" xfId="0" applyFont="1" applyFill="1" applyBorder="1" applyAlignment="1">
      <alignment vertical="center"/>
    </xf>
    <xf numFmtId="176" fontId="14" fillId="0" borderId="13" xfId="62" applyNumberFormat="1" applyFont="1" applyFill="1" applyBorder="1" applyAlignment="1">
      <alignment horizontal="center" vertical="center" wrapText="1"/>
      <protection/>
    </xf>
    <xf numFmtId="176" fontId="14" fillId="0" borderId="14" xfId="62" applyNumberFormat="1" applyFont="1" applyFill="1" applyBorder="1" applyAlignment="1">
      <alignment horizontal="center" vertical="center" wrapText="1"/>
      <protection/>
    </xf>
    <xf numFmtId="164" fontId="14" fillId="0" borderId="13" xfId="0" applyFont="1" applyFill="1" applyBorder="1" applyAlignment="1">
      <alignment horizontal="left" vertical="center" wrapText="1" indent="1"/>
    </xf>
    <xf numFmtId="164" fontId="14" fillId="0" borderId="13" xfId="62" applyFont="1" applyFill="1" applyBorder="1" applyAlignment="1">
      <alignment horizontal="left" vertical="center" wrapText="1" indent="3"/>
      <protection/>
    </xf>
    <xf numFmtId="164" fontId="14" fillId="0" borderId="13" xfId="62" applyFont="1" applyFill="1" applyBorder="1" applyAlignment="1">
      <alignment horizontal="left" vertical="center" wrapText="1" indent="5"/>
      <protection/>
    </xf>
    <xf numFmtId="186" fontId="25" fillId="0" borderId="0" xfId="62" applyNumberFormat="1" applyFont="1" applyFill="1">
      <alignment/>
      <protection/>
    </xf>
    <xf numFmtId="186" fontId="14" fillId="0" borderId="13" xfId="62" applyNumberFormat="1" applyFont="1" applyFill="1" applyBorder="1" applyAlignment="1">
      <alignment horizontal="center" vertical="center" wrapText="1"/>
      <protection/>
    </xf>
    <xf numFmtId="186" fontId="14" fillId="0" borderId="14" xfId="62" applyNumberFormat="1" applyFont="1" applyFill="1" applyBorder="1" applyAlignment="1">
      <alignment horizontal="center" vertical="center" wrapText="1"/>
      <protection/>
    </xf>
    <xf numFmtId="164" fontId="42" fillId="0" borderId="0" xfId="74" applyFont="1" applyFill="1" applyAlignment="1">
      <alignment vertical="center" wrapText="1"/>
      <protection/>
    </xf>
    <xf numFmtId="164" fontId="34" fillId="0" borderId="0" xfId="56" applyFont="1" applyFill="1" applyAlignment="1">
      <alignment horizontal="justify"/>
      <protection/>
    </xf>
    <xf numFmtId="171" fontId="31" fillId="0" borderId="25" xfId="0" applyNumberFormat="1" applyFont="1" applyFill="1" applyBorder="1" applyAlignment="1">
      <alignment horizontal="center" vertical="center"/>
    </xf>
    <xf numFmtId="164" fontId="14" fillId="0" borderId="26" xfId="0" applyFont="1" applyFill="1" applyBorder="1" applyAlignment="1">
      <alignment horizontal="left" vertical="center" wrapText="1" indent="1"/>
    </xf>
    <xf numFmtId="176" fontId="14" fillId="0" borderId="26" xfId="62" applyNumberFormat="1" applyFont="1" applyFill="1" applyBorder="1" applyAlignment="1">
      <alignment horizontal="center" vertical="center" wrapText="1"/>
      <protection/>
    </xf>
    <xf numFmtId="176" fontId="14" fillId="0" borderId="27" xfId="62" applyNumberFormat="1" applyFont="1" applyFill="1" applyBorder="1" applyAlignment="1">
      <alignment horizontal="center" vertical="center" wrapText="1"/>
      <protection/>
    </xf>
    <xf numFmtId="185" fontId="43" fillId="0" borderId="0" xfId="62" applyNumberFormat="1" applyFont="1" applyFill="1" applyAlignment="1">
      <alignment horizontal="center"/>
      <protection/>
    </xf>
    <xf numFmtId="186" fontId="14" fillId="0" borderId="0" xfId="0" applyNumberFormat="1" applyFont="1" applyFill="1" applyAlignment="1">
      <alignment vertical="top" wrapText="1"/>
    </xf>
    <xf numFmtId="164" fontId="14" fillId="0" borderId="0" xfId="0" applyFont="1" applyFill="1" applyAlignment="1">
      <alignment vertical="top" wrapText="1"/>
    </xf>
    <xf numFmtId="185" fontId="27" fillId="0" borderId="0" xfId="0" applyNumberFormat="1" applyFont="1" applyFill="1" applyAlignment="1">
      <alignment horizontal="center" vertical="top" wrapText="1"/>
    </xf>
    <xf numFmtId="175" fontId="29" fillId="0" borderId="0" xfId="0" applyNumberFormat="1" applyFont="1" applyFill="1" applyBorder="1" applyAlignment="1">
      <alignment horizontal="center" vertical="top" wrapText="1"/>
    </xf>
    <xf numFmtId="164" fontId="29" fillId="0" borderId="0" xfId="0" applyFont="1" applyFill="1" applyAlignment="1">
      <alignment vertical="top" wrapText="1"/>
    </xf>
    <xf numFmtId="171" fontId="14" fillId="0" borderId="0" xfId="62" applyNumberFormat="1" applyFont="1" applyFill="1" applyBorder="1" applyAlignment="1">
      <alignment horizontal="left" vertical="center" wrapText="1"/>
      <protection/>
    </xf>
    <xf numFmtId="164" fontId="14" fillId="0" borderId="0" xfId="62" applyFont="1" applyFill="1" applyBorder="1" applyAlignment="1">
      <alignment horizontal="left" vertical="top" wrapText="1"/>
      <protection/>
    </xf>
    <xf numFmtId="183" fontId="44" fillId="0" borderId="0" xfId="62" applyNumberFormat="1" applyFont="1" applyFill="1">
      <alignment/>
      <protection/>
    </xf>
    <xf numFmtId="170" fontId="14" fillId="0" borderId="0" xfId="62" applyNumberFormat="1" applyFont="1" applyFill="1">
      <alignment/>
      <protection/>
    </xf>
  </cellXfs>
  <cellStyles count="7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Normal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10" xfId="56"/>
    <cellStyle name="Обычный 12 2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2 2 2" xfId="63"/>
    <cellStyle name="Обычный 3 21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6 2 2" xfId="70"/>
    <cellStyle name="Обычный 6 2 3" xfId="71"/>
    <cellStyle name="Обычный 7" xfId="72"/>
    <cellStyle name="Обычный 7 2" xfId="73"/>
    <cellStyle name="Обычный 8" xfId="74"/>
    <cellStyle name="Обычный_Форматы по компаниям_last" xfId="75"/>
    <cellStyle name="Плохой 2" xfId="76"/>
    <cellStyle name="Пояснение 2" xfId="77"/>
    <cellStyle name="Примечание 2" xfId="78"/>
    <cellStyle name="Процентный 2" xfId="79"/>
    <cellStyle name="Процентный 3" xfId="80"/>
    <cellStyle name="Связанная ячейка 2" xfId="81"/>
    <cellStyle name="Стиль 1" xfId="82"/>
    <cellStyle name="Текст предупреждения 2" xfId="83"/>
    <cellStyle name="Финансовый 2" xfId="84"/>
    <cellStyle name="Финансовый 2 2" xfId="85"/>
    <cellStyle name="Финансовый 2 2 2 2 2" xfId="86"/>
    <cellStyle name="Финансовый 3" xfId="87"/>
    <cellStyle name="Хороший 2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44;&#1048;&#1057;&#1050;_&#1050;&#1058;&#1062;.&#1046;&#1050;&#1061;_07.08.2023%20&#1075;._2024-2026%20-%20&#1076;&#1086;&#1088;&#1072;&#1073;&#1086;&#1090;&#1082;&#1072;\2024-2026\N-O09(&#1048;&#1057;&#1059;2024-2026)\&#1051;&#1086;&#1082;&#1072;&#1083;&#1100;&#1085;&#1099;&#1081;_&#1089;&#1084;&#1077;&#1090;&#1085;&#1099;&#1081;_&#1088;&#1072;&#1089;&#1095;&#1077;&#1090;_2024-26_&#1080;&#1090;&#1086;&#1075;&#1086;&#1074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44;&#1048;&#1057;&#1050;_&#1050;&#1058;&#1062;.&#1046;&#1050;&#1061;_07.08.2023%20&#1075;._2024-2026%20-%20&#1076;&#1086;&#1088;&#1072;&#1073;&#1086;&#1090;&#1082;&#1072;\2024-2026\&#1055;&#1088;&#1080;&#1083;&#1086;&#1078;&#1077;&#1085;&#1080;&#1077;_3_&#1040;&#1084;&#1086;&#1088;&#1090;&#1080;&#1079;&#1072;&#1094;&#1080;&#1103;_&#1076;&#1086;&#1088;&#1072;&#1073;&#1086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Ведомость работ"/>
      <sheetName val="3. Перечень цен"/>
      <sheetName val="5. Смета 21г"/>
      <sheetName val="5. Смета 22г"/>
      <sheetName val="4. Расчет"/>
      <sheetName val="сравнительный анализ компл. сис"/>
      <sheetName val="МКЖД МПИ"/>
      <sheetName val=" 2-х уровн.сист"/>
      <sheetName val="5. Смета 24"/>
      <sheetName val="5. Смета 25"/>
      <sheetName val="5. Смета 26"/>
    </sheetNames>
    <sheetDataSet>
      <sheetData sheetId="4">
        <row r="38">
          <cell r="X38">
            <v>38321</v>
          </cell>
          <cell r="Z38">
            <v>301503186.7249824</v>
          </cell>
          <cell r="AG38">
            <v>36989</v>
          </cell>
          <cell r="AI38">
            <v>308337379.0843139</v>
          </cell>
          <cell r="AP38">
            <v>36623</v>
          </cell>
          <cell r="AR38">
            <v>327264172.46429485</v>
          </cell>
          <cell r="AV38">
            <v>111933</v>
          </cell>
          <cell r="AW38">
            <v>780920615.2279928</v>
          </cell>
          <cell r="AX38">
            <v>937104738.2735912</v>
          </cell>
          <cell r="BJ38">
            <v>716704540.34</v>
          </cell>
          <cell r="BK38">
            <v>860045448.408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26"/>
      <sheetName val="23"/>
      <sheetName val="ИП 2021-2026гг"/>
      <sheetName val="ФАКТ12 мес.2022, ПЛАН 2022-2026"/>
      <sheetName val="Ведомость"/>
      <sheetName val="Увеличены сроки"/>
    </sheetNames>
    <sheetDataSet>
      <sheetData sheetId="0">
        <row r="29">
          <cell r="H29">
            <v>251252655.604152</v>
          </cell>
        </row>
        <row r="59">
          <cell r="H59">
            <v>256947815.903595</v>
          </cell>
        </row>
        <row r="87">
          <cell r="H87">
            <v>272720143.720246</v>
          </cell>
        </row>
      </sheetData>
      <sheetData sheetId="3">
        <row r="871">
          <cell r="V871">
            <v>301503186.724982</v>
          </cell>
          <cell r="W871">
            <v>308337379.084314</v>
          </cell>
          <cell r="X871">
            <v>327264172.464295</v>
          </cell>
          <cell r="AY871">
            <v>62840610.300139</v>
          </cell>
          <cell r="AZ871">
            <v>83641753.5097544</v>
          </cell>
          <cell r="BA871">
            <v>108880728.92607</v>
          </cell>
        </row>
        <row r="878">
          <cell r="AY878">
            <v>50250531.12083003</v>
          </cell>
        </row>
        <row r="898">
          <cell r="AY898">
            <v>188412045.30401298</v>
          </cell>
          <cell r="AZ898">
            <v>173306062.3938406</v>
          </cell>
          <cell r="BA898">
            <v>163839414.794176</v>
          </cell>
        </row>
        <row r="899">
          <cell r="AZ899">
            <v>51389563.18071899</v>
          </cell>
          <cell r="BA899">
            <v>54544028.74404901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C48"/>
  <sheetViews>
    <sheetView view="pageBreakPreview" zoomScaleNormal="70" zoomScaleSheetLayoutView="100" workbookViewId="0" topLeftCell="A1">
      <pane xSplit="2" topLeftCell="C1" activePane="topRight" state="frozen"/>
      <selection pane="topLeft" activeCell="A1" sqref="A1"/>
      <selection pane="topRight" activeCell="M54" sqref="M54"/>
    </sheetView>
  </sheetViews>
  <sheetFormatPr defaultColWidth="9.00390625" defaultRowHeight="12.75"/>
  <cols>
    <col min="1" max="1" width="12.00390625" style="1" customWidth="1"/>
    <col min="2" max="2" width="99.00390625" style="1" customWidth="1"/>
    <col min="3" max="3" width="9.125" style="1" customWidth="1"/>
    <col min="4" max="5" width="7.125" style="1" customWidth="1"/>
    <col min="6" max="6" width="3.25390625" style="1" customWidth="1"/>
    <col min="7" max="7" width="12.125" style="1" customWidth="1"/>
    <col min="8" max="8" width="16.875" style="1" customWidth="1"/>
    <col min="9" max="9" width="15.75390625" style="1" customWidth="1"/>
    <col min="10" max="10" width="18.875" style="1" customWidth="1"/>
    <col min="11" max="11" width="11.75390625" style="1" customWidth="1"/>
    <col min="12" max="12" width="6.00390625" style="1" customWidth="1"/>
    <col min="13" max="13" width="10.75390625" style="1" customWidth="1"/>
    <col min="14" max="14" width="13.875" style="1" customWidth="1"/>
    <col min="15" max="15" width="7.875" style="2" customWidth="1"/>
    <col min="16" max="16" width="11.375" style="2" customWidth="1"/>
    <col min="17" max="17" width="8.625" style="2" customWidth="1"/>
    <col min="18" max="18" width="9.25390625" style="1" customWidth="1"/>
    <col min="19" max="19" width="11.50390625" style="1" customWidth="1"/>
    <col min="20" max="20" width="8.00390625" style="1" customWidth="1"/>
    <col min="21" max="21" width="10.00390625" style="1" customWidth="1"/>
    <col min="22" max="22" width="13.00390625" style="1" customWidth="1"/>
    <col min="23" max="23" width="12.875" style="2" customWidth="1"/>
    <col min="24" max="24" width="7.875" style="2" customWidth="1"/>
    <col min="25" max="25" width="7.00390625" style="2" customWidth="1"/>
    <col min="26" max="26" width="6.25390625" style="1" customWidth="1"/>
    <col min="27" max="27" width="7.875" style="1" customWidth="1"/>
    <col min="28" max="28" width="4.875" style="1" customWidth="1"/>
    <col min="29" max="29" width="10.00390625" style="1" customWidth="1"/>
    <col min="30" max="30" width="13.00390625" style="1" customWidth="1"/>
    <col min="31" max="31" width="8.50390625" style="2" customWidth="1"/>
    <col min="32" max="32" width="7.875" style="2" customWidth="1"/>
    <col min="33" max="33" width="7.00390625" style="2" customWidth="1"/>
    <col min="34" max="34" width="5.75390625" style="1" customWidth="1"/>
    <col min="35" max="35" width="9.25390625" style="1" customWidth="1"/>
    <col min="36" max="36" width="5.50390625" style="1" customWidth="1"/>
    <col min="37" max="37" width="10.00390625" style="1" customWidth="1"/>
    <col min="38" max="38" width="13.00390625" style="1" customWidth="1"/>
    <col min="39" max="41" width="9.25390625" style="2" customWidth="1"/>
    <col min="42" max="42" width="10.125" style="1" customWidth="1"/>
    <col min="43" max="43" width="38.875" style="1" customWidth="1"/>
    <col min="44" max="44" width="10.50390625" style="1" hidden="1" customWidth="1"/>
    <col min="45" max="49" width="9.00390625" style="1" hidden="1" customWidth="1"/>
    <col min="50" max="50" width="10.75390625" style="1" hidden="1" customWidth="1"/>
    <col min="51" max="55" width="9.00390625" style="1" hidden="1" customWidth="1"/>
    <col min="56" max="16384" width="9.00390625" style="1" customWidth="1"/>
  </cols>
  <sheetData>
    <row r="1" s="1" customFormat="1" ht="18.75">
      <c r="AP1" s="3" t="s">
        <v>0</v>
      </c>
    </row>
    <row r="2" s="1" customFormat="1" ht="18.75">
      <c r="AP2" s="4"/>
    </row>
    <row r="3" spans="1:34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</row>
    <row r="4" spans="1:42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7"/>
      <c r="AJ4" s="7"/>
      <c r="AK4" s="7"/>
      <c r="AL4" s="7"/>
      <c r="AM4" s="7"/>
      <c r="AN4" s="7"/>
      <c r="AO4" s="7"/>
      <c r="AP4" s="7"/>
    </row>
    <row r="5" spans="1:42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7"/>
      <c r="AJ5" s="7"/>
      <c r="AK5" s="7"/>
      <c r="AL5" s="7"/>
      <c r="AM5" s="7"/>
      <c r="AN5" s="7"/>
      <c r="AO5" s="7"/>
      <c r="AP5" s="7"/>
    </row>
    <row r="6" spans="1:42" ht="18.7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  <c r="AC6" s="10"/>
      <c r="AD6" s="10"/>
      <c r="AE6" s="10"/>
      <c r="AF6" s="10"/>
      <c r="AG6" s="10"/>
      <c r="AH6" s="10"/>
      <c r="AI6" s="11"/>
      <c r="AJ6" s="11"/>
      <c r="AK6" s="11"/>
      <c r="AL6" s="11"/>
      <c r="AM6" s="11"/>
      <c r="AN6" s="11"/>
      <c r="AO6" s="11"/>
      <c r="AP6" s="11"/>
    </row>
    <row r="7" spans="1:42" ht="18.75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</row>
    <row r="8" spans="5:22" s="1" customFormat="1" ht="16.5">
      <c r="E8" s="15"/>
      <c r="J8" s="16"/>
      <c r="V8" s="15"/>
    </row>
    <row r="9" spans="1:42" ht="64.5" customHeight="1">
      <c r="A9" s="17" t="s">
        <v>5</v>
      </c>
      <c r="B9" s="18" t="s">
        <v>6</v>
      </c>
      <c r="C9" s="18" t="s">
        <v>7</v>
      </c>
      <c r="D9" s="19" t="s">
        <v>8</v>
      </c>
      <c r="E9" s="18" t="s">
        <v>9</v>
      </c>
      <c r="F9" s="18" t="s">
        <v>10</v>
      </c>
      <c r="G9" s="18"/>
      <c r="H9" s="18"/>
      <c r="I9" s="18" t="s">
        <v>11</v>
      </c>
      <c r="J9" s="18" t="s">
        <v>12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97.5" customHeight="1">
      <c r="A10" s="17"/>
      <c r="B10" s="18"/>
      <c r="C10" s="18"/>
      <c r="D10" s="19"/>
      <c r="E10" s="18"/>
      <c r="F10" s="21" t="s">
        <v>13</v>
      </c>
      <c r="G10" s="21"/>
      <c r="H10" s="21"/>
      <c r="I10" s="18"/>
      <c r="J10" s="18"/>
      <c r="K10" s="21" t="s">
        <v>14</v>
      </c>
      <c r="L10" s="21"/>
      <c r="M10" s="21"/>
      <c r="N10" s="21"/>
      <c r="O10" s="21"/>
      <c r="P10" s="21"/>
      <c r="Q10" s="21"/>
      <c r="R10" s="21"/>
      <c r="S10" s="21" t="s">
        <v>15</v>
      </c>
      <c r="T10" s="21"/>
      <c r="U10" s="21"/>
      <c r="V10" s="21"/>
      <c r="W10" s="21"/>
      <c r="X10" s="21"/>
      <c r="Y10" s="21"/>
      <c r="Z10" s="21"/>
      <c r="AA10" s="21" t="s">
        <v>16</v>
      </c>
      <c r="AB10" s="21"/>
      <c r="AC10" s="21"/>
      <c r="AD10" s="21"/>
      <c r="AE10" s="21"/>
      <c r="AF10" s="21"/>
      <c r="AG10" s="21"/>
      <c r="AH10" s="21"/>
      <c r="AI10" s="22" t="s">
        <v>17</v>
      </c>
      <c r="AJ10" s="22"/>
      <c r="AK10" s="22"/>
      <c r="AL10" s="22"/>
      <c r="AM10" s="22"/>
      <c r="AN10" s="22"/>
      <c r="AO10" s="22"/>
      <c r="AP10" s="22"/>
    </row>
    <row r="11" spans="1:42" ht="203.25" customHeight="1">
      <c r="A11" s="17"/>
      <c r="B11" s="18"/>
      <c r="C11" s="18"/>
      <c r="D11" s="19"/>
      <c r="E11" s="23" t="s">
        <v>18</v>
      </c>
      <c r="F11" s="24" t="s">
        <v>19</v>
      </c>
      <c r="G11" s="24" t="s">
        <v>20</v>
      </c>
      <c r="H11" s="24" t="s">
        <v>21</v>
      </c>
      <c r="I11" s="25" t="s">
        <v>13</v>
      </c>
      <c r="J11" s="24" t="s">
        <v>22</v>
      </c>
      <c r="K11" s="24" t="s">
        <v>23</v>
      </c>
      <c r="L11" s="24" t="s">
        <v>24</v>
      </c>
      <c r="M11" s="24" t="s">
        <v>25</v>
      </c>
      <c r="N11" s="25" t="s">
        <v>26</v>
      </c>
      <c r="O11" s="25" t="s">
        <v>27</v>
      </c>
      <c r="P11" s="25" t="s">
        <v>28</v>
      </c>
      <c r="Q11" s="25" t="s">
        <v>29</v>
      </c>
      <c r="R11" s="25" t="s">
        <v>30</v>
      </c>
      <c r="S11" s="24" t="s">
        <v>23</v>
      </c>
      <c r="T11" s="24" t="s">
        <v>24</v>
      </c>
      <c r="U11" s="24" t="s">
        <v>25</v>
      </c>
      <c r="V11" s="25" t="s">
        <v>26</v>
      </c>
      <c r="W11" s="25" t="s">
        <v>27</v>
      </c>
      <c r="X11" s="25" t="s">
        <v>28</v>
      </c>
      <c r="Y11" s="25" t="s">
        <v>29</v>
      </c>
      <c r="Z11" s="25" t="s">
        <v>30</v>
      </c>
      <c r="AA11" s="24" t="s">
        <v>23</v>
      </c>
      <c r="AB11" s="24" t="s">
        <v>24</v>
      </c>
      <c r="AC11" s="24" t="s">
        <v>25</v>
      </c>
      <c r="AD11" s="25" t="s">
        <v>26</v>
      </c>
      <c r="AE11" s="25" t="s">
        <v>27</v>
      </c>
      <c r="AF11" s="25" t="s">
        <v>28</v>
      </c>
      <c r="AG11" s="25" t="s">
        <v>29</v>
      </c>
      <c r="AH11" s="25" t="s">
        <v>30</v>
      </c>
      <c r="AI11" s="24" t="s">
        <v>23</v>
      </c>
      <c r="AJ11" s="24" t="s">
        <v>24</v>
      </c>
      <c r="AK11" s="24" t="s">
        <v>25</v>
      </c>
      <c r="AL11" s="25" t="s">
        <v>26</v>
      </c>
      <c r="AM11" s="25" t="s">
        <v>27</v>
      </c>
      <c r="AN11" s="25" t="s">
        <v>28</v>
      </c>
      <c r="AO11" s="25" t="s">
        <v>29</v>
      </c>
      <c r="AP11" s="26" t="s">
        <v>30</v>
      </c>
    </row>
    <row r="12" spans="1:42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8" t="s">
        <v>31</v>
      </c>
      <c r="L12" s="28" t="s">
        <v>32</v>
      </c>
      <c r="M12" s="28" t="s">
        <v>33</v>
      </c>
      <c r="N12" s="28" t="s">
        <v>34</v>
      </c>
      <c r="O12" s="28" t="s">
        <v>35</v>
      </c>
      <c r="P12" s="28" t="s">
        <v>36</v>
      </c>
      <c r="Q12" s="28" t="s">
        <v>37</v>
      </c>
      <c r="R12" s="28" t="s">
        <v>38</v>
      </c>
      <c r="S12" s="28">
        <v>12</v>
      </c>
      <c r="T12" s="28" t="s">
        <v>39</v>
      </c>
      <c r="U12" s="28" t="s">
        <v>40</v>
      </c>
      <c r="V12" s="28" t="s">
        <v>41</v>
      </c>
      <c r="W12" s="28" t="s">
        <v>42</v>
      </c>
      <c r="X12" s="28" t="s">
        <v>43</v>
      </c>
      <c r="Y12" s="28" t="s">
        <v>44</v>
      </c>
      <c r="Z12" s="28" t="s">
        <v>45</v>
      </c>
      <c r="AA12" s="28" t="s">
        <v>46</v>
      </c>
      <c r="AB12" s="28" t="s">
        <v>47</v>
      </c>
      <c r="AC12" s="28" t="s">
        <v>48</v>
      </c>
      <c r="AD12" s="28" t="s">
        <v>49</v>
      </c>
      <c r="AE12" s="28" t="s">
        <v>50</v>
      </c>
      <c r="AF12" s="28" t="s">
        <v>51</v>
      </c>
      <c r="AG12" s="28" t="s">
        <v>52</v>
      </c>
      <c r="AH12" s="28" t="s">
        <v>53</v>
      </c>
      <c r="AI12" s="28" t="s">
        <v>54</v>
      </c>
      <c r="AJ12" s="28" t="s">
        <v>55</v>
      </c>
      <c r="AK12" s="28" t="s">
        <v>56</v>
      </c>
      <c r="AL12" s="28" t="s">
        <v>57</v>
      </c>
      <c r="AM12" s="28" t="s">
        <v>58</v>
      </c>
      <c r="AN12" s="28" t="s">
        <v>59</v>
      </c>
      <c r="AO12" s="28" t="s">
        <v>60</v>
      </c>
      <c r="AP12" s="29" t="s">
        <v>61</v>
      </c>
    </row>
    <row r="13" spans="1:43" s="38" customFormat="1" ht="15.75">
      <c r="A13" s="30" t="s">
        <v>62</v>
      </c>
      <c r="B13" s="31" t="s">
        <v>63</v>
      </c>
      <c r="C13" s="32"/>
      <c r="D13" s="33"/>
      <c r="E13" s="33"/>
      <c r="F13" s="34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7"/>
      <c r="AQ13" s="1"/>
    </row>
    <row r="14" spans="1:55" ht="18" hidden="1">
      <c r="A14" s="39" t="s">
        <v>64</v>
      </c>
      <c r="B14" s="40" t="s">
        <v>65</v>
      </c>
      <c r="C14" s="32" t="s">
        <v>66</v>
      </c>
      <c r="D14" s="41">
        <v>2024</v>
      </c>
      <c r="E14" s="41">
        <v>2026</v>
      </c>
      <c r="F14" s="35"/>
      <c r="G14" s="42"/>
      <c r="H14" s="36">
        <v>45030</v>
      </c>
      <c r="I14" s="42"/>
      <c r="J14" s="42">
        <f>I14</f>
        <v>0</v>
      </c>
      <c r="K14" s="42">
        <f>SUM(L14:N14)+R14</f>
        <v>0</v>
      </c>
      <c r="L14" s="42"/>
      <c r="M14" s="42"/>
      <c r="N14" s="42">
        <f>SUM(O14:Q14)</f>
        <v>0</v>
      </c>
      <c r="O14" s="42"/>
      <c r="P14" s="42"/>
      <c r="Q14" s="42"/>
      <c r="R14" s="42"/>
      <c r="S14" s="42">
        <f>SUM(T14:V14)+Z14</f>
        <v>0</v>
      </c>
      <c r="T14" s="42"/>
      <c r="U14" s="42"/>
      <c r="V14" s="42">
        <f>SUM(W14:Y14)</f>
        <v>0</v>
      </c>
      <c r="W14" s="42"/>
      <c r="X14" s="42"/>
      <c r="Y14" s="42"/>
      <c r="Z14" s="42"/>
      <c r="AA14" s="42">
        <f>SUM(AB14:AD14)+AH14</f>
        <v>0</v>
      </c>
      <c r="AB14" s="42"/>
      <c r="AC14" s="42"/>
      <c r="AD14" s="42">
        <f>SUM(AE14:AG14)</f>
        <v>0</v>
      </c>
      <c r="AE14" s="42"/>
      <c r="AF14" s="42"/>
      <c r="AG14" s="42"/>
      <c r="AH14" s="42"/>
      <c r="AI14" s="42">
        <f>SUM(AJ14:AL14)+AP14</f>
        <v>0</v>
      </c>
      <c r="AJ14" s="42"/>
      <c r="AK14" s="42"/>
      <c r="AL14" s="42">
        <f>SUM(AM14:AO14)</f>
        <v>0</v>
      </c>
      <c r="AM14" s="42">
        <f>O14+W14+AE14</f>
        <v>0</v>
      </c>
      <c r="AN14" s="42">
        <f>P14+X14+AF14</f>
        <v>0</v>
      </c>
      <c r="AO14" s="42">
        <f>Q14+Y14+AG14</f>
        <v>0</v>
      </c>
      <c r="AP14" s="43"/>
      <c r="AR14" s="44">
        <f>I14-S14-AA14-K14</f>
        <v>0</v>
      </c>
      <c r="AS14" s="44">
        <f>AI14-AL14</f>
        <v>0</v>
      </c>
      <c r="AT14" s="44">
        <f>AL14-AM14-AN14-AO14</f>
        <v>0</v>
      </c>
      <c r="AU14" s="44">
        <f>K14-L14-M14-N14</f>
        <v>0</v>
      </c>
      <c r="AV14" s="44">
        <f>N14-O14-P14-Q14-R14</f>
        <v>0</v>
      </c>
      <c r="AW14" s="44">
        <f>S14-T14-U14-V14</f>
        <v>0</v>
      </c>
      <c r="AX14" s="44">
        <f>V14-W14-X14-Y14-Z14</f>
        <v>0</v>
      </c>
      <c r="AY14" s="44">
        <f>AA14-AB14-AC14-AD14</f>
        <v>0</v>
      </c>
      <c r="AZ14" s="44">
        <f>V14-W14-X14-Y14-Z14</f>
        <v>0</v>
      </c>
      <c r="BA14" s="44">
        <f>AA14-AB14-AC14-AD14</f>
        <v>0</v>
      </c>
      <c r="BB14" s="44">
        <f>AD14-AE14-AF14-AG14-AH14</f>
        <v>0</v>
      </c>
      <c r="BC14" s="44">
        <f>AI14-AJ14-AK14-AL14</f>
        <v>0</v>
      </c>
    </row>
    <row r="15" spans="1:55" ht="16.5" hidden="1">
      <c r="A15" s="39"/>
      <c r="B15" s="45"/>
      <c r="C15" s="32"/>
      <c r="D15" s="41"/>
      <c r="E15" s="41"/>
      <c r="F15" s="35"/>
      <c r="G15" s="42"/>
      <c r="H15" s="36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ht="16.5" hidden="1">
      <c r="A16" s="39"/>
      <c r="B16" s="46"/>
      <c r="C16" s="32"/>
      <c r="D16" s="47"/>
      <c r="E16" s="47"/>
      <c r="F16" s="48"/>
      <c r="G16" s="42"/>
      <c r="H16" s="36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6.5" hidden="1">
      <c r="A17" s="39"/>
      <c r="B17" s="46"/>
      <c r="C17" s="32"/>
      <c r="D17" s="47"/>
      <c r="E17" s="47"/>
      <c r="F17" s="48"/>
      <c r="G17" s="42"/>
      <c r="H17" s="36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ht="16.5" hidden="1">
      <c r="A18" s="39"/>
      <c r="B18" s="46"/>
      <c r="C18" s="32"/>
      <c r="D18" s="47"/>
      <c r="E18" s="47"/>
      <c r="F18" s="48"/>
      <c r="G18" s="42"/>
      <c r="H18" s="36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16.5">
      <c r="A19" s="49" t="s">
        <v>67</v>
      </c>
      <c r="B19" s="50" t="s">
        <v>68</v>
      </c>
      <c r="C19" s="51"/>
      <c r="D19" s="51"/>
      <c r="E19" s="51"/>
      <c r="F19" s="51"/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53"/>
      <c r="AR19" s="44">
        <f aca="true" t="shared" si="0" ref="AR19:AR29">I19-S19-AA19-K19</f>
        <v>0</v>
      </c>
      <c r="AS19" s="44">
        <f aca="true" t="shared" si="1" ref="AS19:AS29">AI19-AL19</f>
        <v>0</v>
      </c>
      <c r="AT19" s="44">
        <f aca="true" t="shared" si="2" ref="AT19:AT29">AL19-AM19-AN19-AO19</f>
        <v>0</v>
      </c>
      <c r="AU19" s="44">
        <f aca="true" t="shared" si="3" ref="AU19:AU29">K19-L19-M19-N19</f>
        <v>0</v>
      </c>
      <c r="AV19" s="44">
        <f aca="true" t="shared" si="4" ref="AV19:AV29">N19-O19-P19-Q19-R19</f>
        <v>0</v>
      </c>
      <c r="AW19" s="44">
        <f aca="true" t="shared" si="5" ref="AW19:AW29">S19-T19-U19-V19</f>
        <v>0</v>
      </c>
      <c r="AX19" s="44">
        <f aca="true" t="shared" si="6" ref="AX19:AX29">V19-W19-X19-Y19-Z19</f>
        <v>0</v>
      </c>
      <c r="AY19" s="44">
        <f aca="true" t="shared" si="7" ref="AY19:AY29">AA19-AB19-AC19-AD19</f>
        <v>0</v>
      </c>
      <c r="AZ19" s="44">
        <f aca="true" t="shared" si="8" ref="AZ19:AZ29">V19-W19-X19-Y19-Z19</f>
        <v>0</v>
      </c>
      <c r="BA19" s="44">
        <f aca="true" t="shared" si="9" ref="BA19:BA29">AA19-AB19-AC19-AD19</f>
        <v>0</v>
      </c>
      <c r="BB19" s="44">
        <f aca="true" t="shared" si="10" ref="BB19:BB29">AD19-AE19-AF19-AG19-AH19</f>
        <v>0</v>
      </c>
      <c r="BC19" s="44">
        <f aca="true" t="shared" si="11" ref="BC19:BC29">AI19-AJ19-AK19-AL19</f>
        <v>0</v>
      </c>
    </row>
    <row r="20" spans="1:55" ht="16.5" hidden="1">
      <c r="A20" s="39" t="s">
        <v>69</v>
      </c>
      <c r="B20" s="54" t="s">
        <v>70</v>
      </c>
      <c r="C20" s="32" t="s">
        <v>71</v>
      </c>
      <c r="D20" s="41">
        <v>2024</v>
      </c>
      <c r="E20" s="41">
        <v>2024</v>
      </c>
      <c r="F20" s="35"/>
      <c r="G20" s="42"/>
      <c r="H20" s="36">
        <v>45030</v>
      </c>
      <c r="I20" s="42"/>
      <c r="J20" s="42">
        <f aca="true" t="shared" si="12" ref="J20:J26">I20</f>
        <v>0</v>
      </c>
      <c r="K20" s="42">
        <f aca="true" t="shared" si="13" ref="K20:K26">SUM(L20:N20)+R20</f>
        <v>0</v>
      </c>
      <c r="L20" s="42"/>
      <c r="M20" s="42"/>
      <c r="N20" s="42">
        <f aca="true" t="shared" si="14" ref="N20:N21">SUM(O20:Q20)</f>
        <v>0</v>
      </c>
      <c r="O20" s="42"/>
      <c r="P20" s="42"/>
      <c r="Q20" s="42"/>
      <c r="R20" s="42"/>
      <c r="S20" s="42">
        <f aca="true" t="shared" si="15" ref="S20:S26">SUM(T20:V20)+Z20</f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>
        <f aca="true" t="shared" si="16" ref="AI20:AI26">SUM(AJ20:AL20)+AP20</f>
        <v>0</v>
      </c>
      <c r="AJ20" s="42"/>
      <c r="AK20" s="42"/>
      <c r="AL20" s="42">
        <f aca="true" t="shared" si="17" ref="AL20:AL26">SUM(AM20:AO20)</f>
        <v>0</v>
      </c>
      <c r="AM20" s="42">
        <f aca="true" t="shared" si="18" ref="AM20:AM26">O20+W20+AE20</f>
        <v>0</v>
      </c>
      <c r="AN20" s="42">
        <f aca="true" t="shared" si="19" ref="AN20:AN26">P20+X20+AF20</f>
        <v>0</v>
      </c>
      <c r="AO20" s="42">
        <f aca="true" t="shared" si="20" ref="AO20:AO26">Q20+Y20+AG20</f>
        <v>0</v>
      </c>
      <c r="AP20" s="43"/>
      <c r="AR20" s="44">
        <f t="shared" si="0"/>
        <v>0</v>
      </c>
      <c r="AS20" s="44">
        <f t="shared" si="1"/>
        <v>0</v>
      </c>
      <c r="AT20" s="44">
        <f t="shared" si="2"/>
        <v>0</v>
      </c>
      <c r="AU20" s="44">
        <f t="shared" si="3"/>
        <v>0</v>
      </c>
      <c r="AV20" s="44">
        <f t="shared" si="4"/>
        <v>0</v>
      </c>
      <c r="AW20" s="44">
        <f t="shared" si="5"/>
        <v>0</v>
      </c>
      <c r="AX20" s="44">
        <f t="shared" si="6"/>
        <v>0</v>
      </c>
      <c r="AY20" s="44">
        <f t="shared" si="7"/>
        <v>0</v>
      </c>
      <c r="AZ20" s="44">
        <f t="shared" si="8"/>
        <v>0</v>
      </c>
      <c r="BA20" s="44">
        <f t="shared" si="9"/>
        <v>0</v>
      </c>
      <c r="BB20" s="44">
        <f t="shared" si="10"/>
        <v>0</v>
      </c>
      <c r="BC20" s="44">
        <f t="shared" si="11"/>
        <v>0</v>
      </c>
    </row>
    <row r="21" spans="1:55" ht="16.5" hidden="1">
      <c r="A21" s="39" t="s">
        <v>72</v>
      </c>
      <c r="B21" s="54" t="s">
        <v>73</v>
      </c>
      <c r="C21" s="32" t="s">
        <v>74</v>
      </c>
      <c r="D21" s="41">
        <v>2024</v>
      </c>
      <c r="E21" s="41">
        <v>2025</v>
      </c>
      <c r="F21" s="35"/>
      <c r="G21" s="42"/>
      <c r="H21" s="36">
        <v>45030</v>
      </c>
      <c r="I21" s="42"/>
      <c r="J21" s="42">
        <f t="shared" si="12"/>
        <v>0</v>
      </c>
      <c r="K21" s="42">
        <f t="shared" si="13"/>
        <v>0</v>
      </c>
      <c r="L21" s="42"/>
      <c r="M21" s="42"/>
      <c r="N21" s="42">
        <f t="shared" si="14"/>
        <v>0</v>
      </c>
      <c r="O21" s="42"/>
      <c r="P21" s="42"/>
      <c r="Q21" s="42"/>
      <c r="R21" s="42"/>
      <c r="S21" s="42">
        <f t="shared" si="15"/>
        <v>0</v>
      </c>
      <c r="T21" s="42"/>
      <c r="U21" s="42"/>
      <c r="V21" s="42">
        <f aca="true" t="shared" si="21" ref="V21:V26">SUM(W21:Y21)</f>
        <v>0</v>
      </c>
      <c r="W21" s="42">
        <v>0</v>
      </c>
      <c r="X21" s="42"/>
      <c r="Y21" s="42"/>
      <c r="Z21" s="42"/>
      <c r="AA21" s="42">
        <f aca="true" t="shared" si="22" ref="AA21:AA26">SUM(AB21:AD21)+AH21</f>
        <v>0</v>
      </c>
      <c r="AB21" s="42"/>
      <c r="AC21" s="42"/>
      <c r="AD21" s="42"/>
      <c r="AE21" s="42"/>
      <c r="AF21" s="42"/>
      <c r="AG21" s="42"/>
      <c r="AH21" s="42"/>
      <c r="AI21" s="42">
        <f t="shared" si="16"/>
        <v>0</v>
      </c>
      <c r="AJ21" s="42"/>
      <c r="AK21" s="42"/>
      <c r="AL21" s="42">
        <f t="shared" si="17"/>
        <v>0</v>
      </c>
      <c r="AM21" s="42">
        <f t="shared" si="18"/>
        <v>0</v>
      </c>
      <c r="AN21" s="42">
        <f t="shared" si="19"/>
        <v>0</v>
      </c>
      <c r="AO21" s="42">
        <f t="shared" si="20"/>
        <v>0</v>
      </c>
      <c r="AP21" s="43"/>
      <c r="AR21" s="44">
        <f t="shared" si="0"/>
        <v>0</v>
      </c>
      <c r="AS21" s="44">
        <f t="shared" si="1"/>
        <v>0</v>
      </c>
      <c r="AT21" s="44">
        <f t="shared" si="2"/>
        <v>0</v>
      </c>
      <c r="AU21" s="44">
        <f t="shared" si="3"/>
        <v>0</v>
      </c>
      <c r="AV21" s="44">
        <f t="shared" si="4"/>
        <v>0</v>
      </c>
      <c r="AW21" s="44">
        <f t="shared" si="5"/>
        <v>0</v>
      </c>
      <c r="AX21" s="44">
        <f t="shared" si="6"/>
        <v>0</v>
      </c>
      <c r="AY21" s="44">
        <f t="shared" si="7"/>
        <v>0</v>
      </c>
      <c r="AZ21" s="44">
        <f t="shared" si="8"/>
        <v>0</v>
      </c>
      <c r="BA21" s="44">
        <f t="shared" si="9"/>
        <v>0</v>
      </c>
      <c r="BB21" s="44">
        <f t="shared" si="10"/>
        <v>0</v>
      </c>
      <c r="BC21" s="44">
        <f t="shared" si="11"/>
        <v>0</v>
      </c>
    </row>
    <row r="22" spans="1:55" ht="16.5" hidden="1">
      <c r="A22" s="39" t="s">
        <v>75</v>
      </c>
      <c r="B22" s="54" t="s">
        <v>76</v>
      </c>
      <c r="C22" s="32" t="s">
        <v>77</v>
      </c>
      <c r="D22" s="41">
        <v>2025</v>
      </c>
      <c r="E22" s="41">
        <v>2025</v>
      </c>
      <c r="F22" s="35"/>
      <c r="G22" s="42"/>
      <c r="H22" s="36">
        <v>45030</v>
      </c>
      <c r="I22" s="42"/>
      <c r="J22" s="42">
        <f t="shared" si="12"/>
        <v>0</v>
      </c>
      <c r="K22" s="42">
        <f t="shared" si="13"/>
        <v>0</v>
      </c>
      <c r="L22" s="42"/>
      <c r="M22" s="42"/>
      <c r="N22" s="42"/>
      <c r="O22" s="42"/>
      <c r="P22" s="42"/>
      <c r="Q22" s="42"/>
      <c r="R22" s="42"/>
      <c r="S22" s="42">
        <f t="shared" si="15"/>
        <v>0</v>
      </c>
      <c r="T22" s="42"/>
      <c r="U22" s="42"/>
      <c r="V22" s="42">
        <f t="shared" si="21"/>
        <v>0</v>
      </c>
      <c r="W22" s="42">
        <v>0</v>
      </c>
      <c r="X22" s="42"/>
      <c r="Y22" s="42"/>
      <c r="Z22" s="42"/>
      <c r="AA22" s="42">
        <f t="shared" si="22"/>
        <v>0</v>
      </c>
      <c r="AB22" s="42"/>
      <c r="AC22" s="42"/>
      <c r="AD22" s="42"/>
      <c r="AE22" s="42"/>
      <c r="AF22" s="42"/>
      <c r="AG22" s="42"/>
      <c r="AH22" s="42"/>
      <c r="AI22" s="42">
        <f t="shared" si="16"/>
        <v>0</v>
      </c>
      <c r="AJ22" s="42"/>
      <c r="AK22" s="42"/>
      <c r="AL22" s="42">
        <f t="shared" si="17"/>
        <v>0</v>
      </c>
      <c r="AM22" s="42">
        <f t="shared" si="18"/>
        <v>0</v>
      </c>
      <c r="AN22" s="42">
        <f t="shared" si="19"/>
        <v>0</v>
      </c>
      <c r="AO22" s="42">
        <f t="shared" si="20"/>
        <v>0</v>
      </c>
      <c r="AP22" s="43"/>
      <c r="AR22" s="44">
        <f t="shared" si="0"/>
        <v>0</v>
      </c>
      <c r="AS22" s="44">
        <f t="shared" si="1"/>
        <v>0</v>
      </c>
      <c r="AT22" s="44">
        <f t="shared" si="2"/>
        <v>0</v>
      </c>
      <c r="AU22" s="44">
        <f t="shared" si="3"/>
        <v>0</v>
      </c>
      <c r="AV22" s="44">
        <f t="shared" si="4"/>
        <v>0</v>
      </c>
      <c r="AW22" s="44">
        <f t="shared" si="5"/>
        <v>0</v>
      </c>
      <c r="AX22" s="44">
        <f t="shared" si="6"/>
        <v>0</v>
      </c>
      <c r="AY22" s="44">
        <f t="shared" si="7"/>
        <v>0</v>
      </c>
      <c r="AZ22" s="44">
        <f t="shared" si="8"/>
        <v>0</v>
      </c>
      <c r="BA22" s="44">
        <f t="shared" si="9"/>
        <v>0</v>
      </c>
      <c r="BB22" s="44">
        <f t="shared" si="10"/>
        <v>0</v>
      </c>
      <c r="BC22" s="44">
        <f t="shared" si="11"/>
        <v>0</v>
      </c>
    </row>
    <row r="23" spans="1:55" ht="16.5" hidden="1">
      <c r="A23" s="39" t="s">
        <v>78</v>
      </c>
      <c r="B23" s="45" t="s">
        <v>79</v>
      </c>
      <c r="C23" s="32" t="s">
        <v>80</v>
      </c>
      <c r="D23" s="41">
        <v>2025</v>
      </c>
      <c r="E23" s="41">
        <v>2025</v>
      </c>
      <c r="F23" s="35"/>
      <c r="G23" s="42"/>
      <c r="H23" s="36">
        <v>45030</v>
      </c>
      <c r="I23" s="42"/>
      <c r="J23" s="42">
        <f t="shared" si="12"/>
        <v>0</v>
      </c>
      <c r="K23" s="42">
        <f t="shared" si="13"/>
        <v>0</v>
      </c>
      <c r="L23" s="42"/>
      <c r="M23" s="42"/>
      <c r="N23" s="42"/>
      <c r="O23" s="42"/>
      <c r="P23" s="42"/>
      <c r="Q23" s="42"/>
      <c r="R23" s="42"/>
      <c r="S23" s="42">
        <f t="shared" si="15"/>
        <v>0</v>
      </c>
      <c r="T23" s="42"/>
      <c r="U23" s="42"/>
      <c r="V23" s="42">
        <f t="shared" si="21"/>
        <v>0</v>
      </c>
      <c r="W23" s="42">
        <v>0</v>
      </c>
      <c r="X23" s="42"/>
      <c r="Y23" s="42"/>
      <c r="Z23" s="42"/>
      <c r="AA23" s="42">
        <f t="shared" si="22"/>
        <v>0</v>
      </c>
      <c r="AB23" s="42"/>
      <c r="AC23" s="42"/>
      <c r="AD23" s="42"/>
      <c r="AE23" s="42"/>
      <c r="AF23" s="42"/>
      <c r="AG23" s="42"/>
      <c r="AH23" s="42"/>
      <c r="AI23" s="42">
        <f t="shared" si="16"/>
        <v>0</v>
      </c>
      <c r="AJ23" s="42"/>
      <c r="AK23" s="42"/>
      <c r="AL23" s="42">
        <f t="shared" si="17"/>
        <v>0</v>
      </c>
      <c r="AM23" s="42">
        <f t="shared" si="18"/>
        <v>0</v>
      </c>
      <c r="AN23" s="42">
        <f t="shared" si="19"/>
        <v>0</v>
      </c>
      <c r="AO23" s="42">
        <f t="shared" si="20"/>
        <v>0</v>
      </c>
      <c r="AP23" s="43"/>
      <c r="AR23" s="44">
        <f t="shared" si="0"/>
        <v>0</v>
      </c>
      <c r="AS23" s="44">
        <f t="shared" si="1"/>
        <v>0</v>
      </c>
      <c r="AT23" s="44">
        <f t="shared" si="2"/>
        <v>0</v>
      </c>
      <c r="AU23" s="44">
        <f t="shared" si="3"/>
        <v>0</v>
      </c>
      <c r="AV23" s="44">
        <f t="shared" si="4"/>
        <v>0</v>
      </c>
      <c r="AW23" s="44">
        <f t="shared" si="5"/>
        <v>0</v>
      </c>
      <c r="AX23" s="44">
        <f t="shared" si="6"/>
        <v>0</v>
      </c>
      <c r="AY23" s="44">
        <f t="shared" si="7"/>
        <v>0</v>
      </c>
      <c r="AZ23" s="44">
        <f t="shared" si="8"/>
        <v>0</v>
      </c>
      <c r="BA23" s="44">
        <f t="shared" si="9"/>
        <v>0</v>
      </c>
      <c r="BB23" s="44">
        <f t="shared" si="10"/>
        <v>0</v>
      </c>
      <c r="BC23" s="44">
        <f t="shared" si="11"/>
        <v>0</v>
      </c>
    </row>
    <row r="24" spans="1:55" ht="16.5" hidden="1">
      <c r="A24" s="39" t="s">
        <v>81</v>
      </c>
      <c r="B24" s="45" t="s">
        <v>82</v>
      </c>
      <c r="C24" s="32" t="s">
        <v>83</v>
      </c>
      <c r="D24" s="41">
        <v>2025</v>
      </c>
      <c r="E24" s="41">
        <v>2025</v>
      </c>
      <c r="F24" s="35"/>
      <c r="G24" s="42"/>
      <c r="H24" s="36">
        <v>45030</v>
      </c>
      <c r="I24" s="42"/>
      <c r="J24" s="42">
        <f t="shared" si="12"/>
        <v>0</v>
      </c>
      <c r="K24" s="42">
        <f t="shared" si="13"/>
        <v>0</v>
      </c>
      <c r="L24" s="42"/>
      <c r="M24" s="42"/>
      <c r="N24" s="42"/>
      <c r="O24" s="42"/>
      <c r="P24" s="42"/>
      <c r="Q24" s="42"/>
      <c r="R24" s="42"/>
      <c r="S24" s="42">
        <f t="shared" si="15"/>
        <v>0</v>
      </c>
      <c r="T24" s="42"/>
      <c r="U24" s="42"/>
      <c r="V24" s="42">
        <f t="shared" si="21"/>
        <v>0</v>
      </c>
      <c r="W24" s="42">
        <v>0</v>
      </c>
      <c r="X24" s="42"/>
      <c r="Y24" s="42"/>
      <c r="Z24" s="42"/>
      <c r="AA24" s="42">
        <f t="shared" si="22"/>
        <v>0</v>
      </c>
      <c r="AB24" s="42"/>
      <c r="AC24" s="42"/>
      <c r="AD24" s="42"/>
      <c r="AE24" s="42"/>
      <c r="AF24" s="42"/>
      <c r="AG24" s="42"/>
      <c r="AH24" s="42"/>
      <c r="AI24" s="42">
        <f t="shared" si="16"/>
        <v>0</v>
      </c>
      <c r="AJ24" s="42"/>
      <c r="AK24" s="42"/>
      <c r="AL24" s="42">
        <f t="shared" si="17"/>
        <v>0</v>
      </c>
      <c r="AM24" s="42">
        <f t="shared" si="18"/>
        <v>0</v>
      </c>
      <c r="AN24" s="42">
        <f t="shared" si="19"/>
        <v>0</v>
      </c>
      <c r="AO24" s="42">
        <f t="shared" si="20"/>
        <v>0</v>
      </c>
      <c r="AP24" s="43"/>
      <c r="AR24" s="44">
        <f t="shared" si="0"/>
        <v>0</v>
      </c>
      <c r="AS24" s="44">
        <f t="shared" si="1"/>
        <v>0</v>
      </c>
      <c r="AT24" s="44">
        <f t="shared" si="2"/>
        <v>0</v>
      </c>
      <c r="AU24" s="44">
        <f t="shared" si="3"/>
        <v>0</v>
      </c>
      <c r="AV24" s="44">
        <f t="shared" si="4"/>
        <v>0</v>
      </c>
      <c r="AW24" s="44">
        <f t="shared" si="5"/>
        <v>0</v>
      </c>
      <c r="AX24" s="44">
        <f t="shared" si="6"/>
        <v>0</v>
      </c>
      <c r="AY24" s="44">
        <f t="shared" si="7"/>
        <v>0</v>
      </c>
      <c r="AZ24" s="44">
        <f t="shared" si="8"/>
        <v>0</v>
      </c>
      <c r="BA24" s="44">
        <f t="shared" si="9"/>
        <v>0</v>
      </c>
      <c r="BB24" s="44">
        <f t="shared" si="10"/>
        <v>0</v>
      </c>
      <c r="BC24" s="44">
        <f t="shared" si="11"/>
        <v>0</v>
      </c>
    </row>
    <row r="25" spans="1:55" ht="16.5" hidden="1">
      <c r="A25" s="39" t="s">
        <v>84</v>
      </c>
      <c r="B25" s="45" t="s">
        <v>85</v>
      </c>
      <c r="C25" s="32" t="s">
        <v>86</v>
      </c>
      <c r="D25" s="41">
        <v>2025</v>
      </c>
      <c r="E25" s="41">
        <v>2025</v>
      </c>
      <c r="F25" s="35"/>
      <c r="G25" s="42"/>
      <c r="H25" s="36">
        <v>45030</v>
      </c>
      <c r="I25" s="42"/>
      <c r="J25" s="42">
        <f t="shared" si="12"/>
        <v>0</v>
      </c>
      <c r="K25" s="42">
        <f t="shared" si="13"/>
        <v>0</v>
      </c>
      <c r="L25" s="42"/>
      <c r="M25" s="42"/>
      <c r="N25" s="42"/>
      <c r="O25" s="42"/>
      <c r="P25" s="42"/>
      <c r="Q25" s="42"/>
      <c r="R25" s="42"/>
      <c r="S25" s="42">
        <f t="shared" si="15"/>
        <v>0</v>
      </c>
      <c r="T25" s="42"/>
      <c r="U25" s="42"/>
      <c r="V25" s="42">
        <f t="shared" si="21"/>
        <v>0</v>
      </c>
      <c r="W25" s="42">
        <v>0</v>
      </c>
      <c r="X25" s="42"/>
      <c r="Y25" s="42"/>
      <c r="Z25" s="42"/>
      <c r="AA25" s="42">
        <f t="shared" si="22"/>
        <v>0</v>
      </c>
      <c r="AB25" s="42"/>
      <c r="AC25" s="42"/>
      <c r="AD25" s="42"/>
      <c r="AE25" s="42"/>
      <c r="AF25" s="42"/>
      <c r="AG25" s="42"/>
      <c r="AH25" s="42"/>
      <c r="AI25" s="42">
        <f t="shared" si="16"/>
        <v>0</v>
      </c>
      <c r="AJ25" s="42"/>
      <c r="AK25" s="42"/>
      <c r="AL25" s="42">
        <f t="shared" si="17"/>
        <v>0</v>
      </c>
      <c r="AM25" s="42">
        <f t="shared" si="18"/>
        <v>0</v>
      </c>
      <c r="AN25" s="42">
        <f t="shared" si="19"/>
        <v>0</v>
      </c>
      <c r="AO25" s="42">
        <f t="shared" si="20"/>
        <v>0</v>
      </c>
      <c r="AP25" s="43"/>
      <c r="AR25" s="44">
        <f t="shared" si="0"/>
        <v>0</v>
      </c>
      <c r="AS25" s="44">
        <f t="shared" si="1"/>
        <v>0</v>
      </c>
      <c r="AT25" s="44">
        <f t="shared" si="2"/>
        <v>0</v>
      </c>
      <c r="AU25" s="44">
        <f t="shared" si="3"/>
        <v>0</v>
      </c>
      <c r="AV25" s="44">
        <f t="shared" si="4"/>
        <v>0</v>
      </c>
      <c r="AW25" s="44">
        <f t="shared" si="5"/>
        <v>0</v>
      </c>
      <c r="AX25" s="44">
        <f t="shared" si="6"/>
        <v>0</v>
      </c>
      <c r="AY25" s="44">
        <f t="shared" si="7"/>
        <v>0</v>
      </c>
      <c r="AZ25" s="44">
        <f t="shared" si="8"/>
        <v>0</v>
      </c>
      <c r="BA25" s="44">
        <f t="shared" si="9"/>
        <v>0</v>
      </c>
      <c r="BB25" s="44">
        <f t="shared" si="10"/>
        <v>0</v>
      </c>
      <c r="BC25" s="44">
        <f t="shared" si="11"/>
        <v>0</v>
      </c>
    </row>
    <row r="26" spans="1:55" ht="16.5" hidden="1">
      <c r="A26" s="39" t="s">
        <v>87</v>
      </c>
      <c r="B26" s="45" t="s">
        <v>88</v>
      </c>
      <c r="C26" s="32" t="s">
        <v>89</v>
      </c>
      <c r="D26" s="41">
        <v>2026</v>
      </c>
      <c r="E26" s="41">
        <v>2026</v>
      </c>
      <c r="F26" s="35"/>
      <c r="G26" s="42"/>
      <c r="H26" s="36">
        <v>45030</v>
      </c>
      <c r="I26" s="42"/>
      <c r="J26" s="42">
        <f t="shared" si="12"/>
        <v>0</v>
      </c>
      <c r="K26" s="42">
        <f t="shared" si="13"/>
        <v>0</v>
      </c>
      <c r="L26" s="42"/>
      <c r="M26" s="42"/>
      <c r="N26" s="42"/>
      <c r="O26" s="42"/>
      <c r="P26" s="42"/>
      <c r="Q26" s="42"/>
      <c r="R26" s="42"/>
      <c r="S26" s="42">
        <f t="shared" si="15"/>
        <v>0</v>
      </c>
      <c r="T26" s="42"/>
      <c r="U26" s="42"/>
      <c r="V26" s="42">
        <f t="shared" si="21"/>
        <v>0</v>
      </c>
      <c r="W26" s="42"/>
      <c r="X26" s="42"/>
      <c r="Y26" s="42"/>
      <c r="Z26" s="42"/>
      <c r="AA26" s="42">
        <f t="shared" si="22"/>
        <v>0</v>
      </c>
      <c r="AB26" s="42"/>
      <c r="AC26" s="42"/>
      <c r="AD26" s="42">
        <f>SUM(AE26:AG26)</f>
        <v>0</v>
      </c>
      <c r="AE26" s="42">
        <v>0</v>
      </c>
      <c r="AF26" s="42"/>
      <c r="AG26" s="42"/>
      <c r="AH26" s="42"/>
      <c r="AI26" s="42">
        <f t="shared" si="16"/>
        <v>0</v>
      </c>
      <c r="AJ26" s="42"/>
      <c r="AK26" s="42"/>
      <c r="AL26" s="42">
        <f t="shared" si="17"/>
        <v>0</v>
      </c>
      <c r="AM26" s="42">
        <f t="shared" si="18"/>
        <v>0</v>
      </c>
      <c r="AN26" s="42">
        <f t="shared" si="19"/>
        <v>0</v>
      </c>
      <c r="AO26" s="42">
        <f t="shared" si="20"/>
        <v>0</v>
      </c>
      <c r="AP26" s="43"/>
      <c r="AR26" s="44">
        <f t="shared" si="0"/>
        <v>0</v>
      </c>
      <c r="AS26" s="44">
        <f t="shared" si="1"/>
        <v>0</v>
      </c>
      <c r="AT26" s="44">
        <f t="shared" si="2"/>
        <v>0</v>
      </c>
      <c r="AU26" s="44">
        <f t="shared" si="3"/>
        <v>0</v>
      </c>
      <c r="AV26" s="44">
        <f t="shared" si="4"/>
        <v>0</v>
      </c>
      <c r="AW26" s="44">
        <f t="shared" si="5"/>
        <v>0</v>
      </c>
      <c r="AX26" s="44">
        <f t="shared" si="6"/>
        <v>0</v>
      </c>
      <c r="AY26" s="44">
        <f t="shared" si="7"/>
        <v>0</v>
      </c>
      <c r="AZ26" s="44">
        <f t="shared" si="8"/>
        <v>0</v>
      </c>
      <c r="BA26" s="44">
        <f t="shared" si="9"/>
        <v>0</v>
      </c>
      <c r="BB26" s="44">
        <f t="shared" si="10"/>
        <v>0</v>
      </c>
      <c r="BC26" s="44">
        <f t="shared" si="11"/>
        <v>0</v>
      </c>
    </row>
    <row r="27" spans="1:55" s="38" customFormat="1" ht="18.75">
      <c r="A27" s="30" t="s">
        <v>90</v>
      </c>
      <c r="B27" s="55" t="s">
        <v>91</v>
      </c>
      <c r="C27" s="56"/>
      <c r="D27" s="33"/>
      <c r="E27" s="33"/>
      <c r="F27" s="34"/>
      <c r="G27" s="42"/>
      <c r="H27" s="3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53"/>
      <c r="AQ27" s="1"/>
      <c r="AR27" s="44">
        <f t="shared" si="0"/>
        <v>0</v>
      </c>
      <c r="AS27" s="44">
        <f t="shared" si="1"/>
        <v>0</v>
      </c>
      <c r="AT27" s="44">
        <f t="shared" si="2"/>
        <v>0</v>
      </c>
      <c r="AU27" s="44">
        <f t="shared" si="3"/>
        <v>0</v>
      </c>
      <c r="AV27" s="44">
        <f t="shared" si="4"/>
        <v>0</v>
      </c>
      <c r="AW27" s="44">
        <f t="shared" si="5"/>
        <v>0</v>
      </c>
      <c r="AX27" s="44">
        <f t="shared" si="6"/>
        <v>0</v>
      </c>
      <c r="AY27" s="44">
        <f t="shared" si="7"/>
        <v>0</v>
      </c>
      <c r="AZ27" s="44">
        <f t="shared" si="8"/>
        <v>0</v>
      </c>
      <c r="BA27" s="44">
        <f t="shared" si="9"/>
        <v>0</v>
      </c>
      <c r="BB27" s="44">
        <f t="shared" si="10"/>
        <v>0</v>
      </c>
      <c r="BC27" s="44">
        <f t="shared" si="11"/>
        <v>0</v>
      </c>
    </row>
    <row r="28" spans="1:55" s="38" customFormat="1" ht="16.5">
      <c r="A28" s="39" t="s">
        <v>92</v>
      </c>
      <c r="B28" s="54" t="s">
        <v>93</v>
      </c>
      <c r="C28" s="32" t="s">
        <v>94</v>
      </c>
      <c r="D28" s="41">
        <v>2024</v>
      </c>
      <c r="E28" s="41">
        <v>2026</v>
      </c>
      <c r="F28" s="34"/>
      <c r="G28" s="42">
        <v>860.045448408</v>
      </c>
      <c r="H28" s="36">
        <v>45030</v>
      </c>
      <c r="I28" s="42">
        <v>937.104738273591</v>
      </c>
      <c r="J28" s="42">
        <f>I28</f>
        <v>937.104738273591</v>
      </c>
      <c r="K28" s="42">
        <f>SUM(L28:N28)+R28</f>
        <v>301.503186724982</v>
      </c>
      <c r="L28" s="42"/>
      <c r="M28" s="42"/>
      <c r="N28" s="42">
        <v>301.503186724982</v>
      </c>
      <c r="O28" s="57">
        <v>62.840610300139</v>
      </c>
      <c r="P28" s="42">
        <v>188.412045304013</v>
      </c>
      <c r="Q28" s="42">
        <v>50.25053112083</v>
      </c>
      <c r="R28" s="42"/>
      <c r="S28" s="42">
        <f>SUM(T28:V28)+Z28</f>
        <v>308.337379084314</v>
      </c>
      <c r="T28" s="42"/>
      <c r="U28" s="42"/>
      <c r="V28" s="42">
        <v>308.337379084314</v>
      </c>
      <c r="W28" s="57">
        <v>83.6417535097544</v>
      </c>
      <c r="X28" s="42">
        <v>173.306062393841</v>
      </c>
      <c r="Y28" s="42">
        <v>51.389563180719</v>
      </c>
      <c r="Z28" s="42"/>
      <c r="AA28" s="42">
        <f>SUM(AB28:AD28)+AH28</f>
        <v>327.26417246429503</v>
      </c>
      <c r="AB28" s="42"/>
      <c r="AC28" s="42"/>
      <c r="AD28" s="42">
        <f>SUM(AE28:AG28)</f>
        <v>327.26417246429503</v>
      </c>
      <c r="AE28" s="57">
        <v>108.88072892607</v>
      </c>
      <c r="AF28" s="42">
        <v>163.839414794176</v>
      </c>
      <c r="AG28" s="42">
        <v>54.544028744049</v>
      </c>
      <c r="AH28" s="42"/>
      <c r="AI28" s="42">
        <f>SUM(AJ28:AL28)+AP28</f>
        <v>937.1047382735914</v>
      </c>
      <c r="AJ28" s="42"/>
      <c r="AK28" s="42"/>
      <c r="AL28" s="42">
        <f>SUM(AM28:AO28)</f>
        <v>937.1047382735914</v>
      </c>
      <c r="AM28" s="42">
        <f>O28+W28+AE28</f>
        <v>255.3630927359634</v>
      </c>
      <c r="AN28" s="42">
        <f>P28+X28+AF28</f>
        <v>525.55752249203</v>
      </c>
      <c r="AO28" s="42">
        <f>Q28+Y28+AG28</f>
        <v>156.184123045598</v>
      </c>
      <c r="AP28" s="43"/>
      <c r="AQ28" s="1"/>
      <c r="AR28" s="44">
        <f t="shared" si="0"/>
        <v>0</v>
      </c>
      <c r="AS28" s="44">
        <f t="shared" si="1"/>
        <v>0</v>
      </c>
      <c r="AT28" s="44">
        <f t="shared" si="2"/>
        <v>0</v>
      </c>
      <c r="AU28" s="44">
        <f t="shared" si="3"/>
        <v>0</v>
      </c>
      <c r="AV28" s="44">
        <f t="shared" si="4"/>
        <v>0</v>
      </c>
      <c r="AW28" s="44">
        <f t="shared" si="5"/>
        <v>0</v>
      </c>
      <c r="AX28" s="44">
        <f t="shared" si="6"/>
        <v>-3.481659405224491E-13</v>
      </c>
      <c r="AY28" s="44">
        <f t="shared" si="7"/>
        <v>0</v>
      </c>
      <c r="AZ28" s="44">
        <f t="shared" si="8"/>
        <v>-3.481659405224491E-13</v>
      </c>
      <c r="BA28" s="44">
        <f t="shared" si="9"/>
        <v>0</v>
      </c>
      <c r="BB28" s="44">
        <f t="shared" si="10"/>
        <v>0</v>
      </c>
      <c r="BC28" s="44">
        <f t="shared" si="11"/>
        <v>0</v>
      </c>
    </row>
    <row r="29" spans="1:55" s="38" customFormat="1" ht="18.75" hidden="1">
      <c r="A29" s="30" t="s">
        <v>95</v>
      </c>
      <c r="B29" s="58" t="s">
        <v>96</v>
      </c>
      <c r="C29" s="32"/>
      <c r="D29" s="41"/>
      <c r="E29" s="41"/>
      <c r="F29" s="34"/>
      <c r="G29" s="42"/>
      <c r="H29" s="3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53"/>
      <c r="AQ29" s="1"/>
      <c r="AR29" s="44">
        <f t="shared" si="0"/>
        <v>0</v>
      </c>
      <c r="AS29" s="44">
        <f t="shared" si="1"/>
        <v>0</v>
      </c>
      <c r="AT29" s="44">
        <f t="shared" si="2"/>
        <v>0</v>
      </c>
      <c r="AU29" s="44">
        <f t="shared" si="3"/>
        <v>0</v>
      </c>
      <c r="AV29" s="44">
        <f t="shared" si="4"/>
        <v>0</v>
      </c>
      <c r="AW29" s="44">
        <f t="shared" si="5"/>
        <v>0</v>
      </c>
      <c r="AX29" s="44">
        <f t="shared" si="6"/>
        <v>0</v>
      </c>
      <c r="AY29" s="44">
        <f t="shared" si="7"/>
        <v>0</v>
      </c>
      <c r="AZ29" s="44">
        <f t="shared" si="8"/>
        <v>0</v>
      </c>
      <c r="BA29" s="44">
        <f t="shared" si="9"/>
        <v>0</v>
      </c>
      <c r="BB29" s="44">
        <f t="shared" si="10"/>
        <v>0</v>
      </c>
      <c r="BC29" s="44">
        <f t="shared" si="11"/>
        <v>0</v>
      </c>
    </row>
    <row r="30" spans="1:55" ht="16.5" hidden="1">
      <c r="A30" s="39"/>
      <c r="B30" s="45"/>
      <c r="C30" s="59"/>
      <c r="D30" s="41"/>
      <c r="E30" s="41"/>
      <c r="F30" s="35"/>
      <c r="G30" s="42"/>
      <c r="H30" s="3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6.5" hidden="1">
      <c r="A31" s="39"/>
      <c r="B31" s="45"/>
      <c r="C31" s="59"/>
      <c r="D31" s="41"/>
      <c r="E31" s="41"/>
      <c r="F31" s="35"/>
      <c r="G31" s="42"/>
      <c r="H31" s="36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s="38" customFormat="1" ht="16.5">
      <c r="A32" s="60"/>
      <c r="B32" s="61" t="s">
        <v>97</v>
      </c>
      <c r="C32" s="62"/>
      <c r="D32" s="63"/>
      <c r="E32" s="63"/>
      <c r="F32" s="64"/>
      <c r="G32" s="65">
        <f>SUM(G13:G31)</f>
        <v>860.045448408</v>
      </c>
      <c r="H32" s="64"/>
      <c r="I32" s="65">
        <f>SUM(I13:I31)</f>
        <v>937.104738273591</v>
      </c>
      <c r="J32" s="65">
        <f>SUM(J13:J31)</f>
        <v>937.104738273591</v>
      </c>
      <c r="K32" s="65">
        <f>SUM(K13:K31)</f>
        <v>301.503186724982</v>
      </c>
      <c r="L32" s="65"/>
      <c r="M32" s="65"/>
      <c r="N32" s="65">
        <f>SUM(N13:N31)</f>
        <v>301.503186724982</v>
      </c>
      <c r="O32" s="65">
        <f>SUM(O13:O31)</f>
        <v>62.840610300139</v>
      </c>
      <c r="P32" s="65">
        <f>SUM(P13:P31)</f>
        <v>188.412045304013</v>
      </c>
      <c r="Q32" s="65">
        <f>SUM(Q13:Q31)</f>
        <v>50.25053112083</v>
      </c>
      <c r="R32" s="65"/>
      <c r="S32" s="65">
        <f>SUM(S13:S31)</f>
        <v>308.337379084314</v>
      </c>
      <c r="T32" s="65"/>
      <c r="U32" s="65"/>
      <c r="V32" s="65">
        <f>SUM(V13:V31)</f>
        <v>308.337379084314</v>
      </c>
      <c r="W32" s="65">
        <f>SUM(W13:W31)</f>
        <v>83.6417535097544</v>
      </c>
      <c r="X32" s="65">
        <f>SUM(X13:X31)</f>
        <v>173.306062393841</v>
      </c>
      <c r="Y32" s="65">
        <f>SUM(Y13:Y31)</f>
        <v>51.389563180719</v>
      </c>
      <c r="Z32" s="65"/>
      <c r="AA32" s="65">
        <f>SUM(AA13:AA31)</f>
        <v>327.26417246429503</v>
      </c>
      <c r="AB32" s="65"/>
      <c r="AC32" s="65"/>
      <c r="AD32" s="65">
        <f>SUM(AD13:AD31)</f>
        <v>327.26417246429503</v>
      </c>
      <c r="AE32" s="65">
        <f>SUM(AE13:AE31)</f>
        <v>108.88072892607</v>
      </c>
      <c r="AF32" s="65">
        <f>SUM(AF13:AF31)</f>
        <v>163.839414794176</v>
      </c>
      <c r="AG32" s="65">
        <f>SUM(AG13:AG31)</f>
        <v>54.544028744049</v>
      </c>
      <c r="AH32" s="65"/>
      <c r="AI32" s="65">
        <f>SUM(AI13:AI31)</f>
        <v>937.1047382735914</v>
      </c>
      <c r="AJ32" s="65">
        <f>SUM(AJ13:AJ31)</f>
        <v>0</v>
      </c>
      <c r="AK32" s="65">
        <f>SUM(AK13:AK31)</f>
        <v>0</v>
      </c>
      <c r="AL32" s="65">
        <f>SUM(AL13:AL31)</f>
        <v>937.1047382735914</v>
      </c>
      <c r="AM32" s="65">
        <f>SUM(AM13:AM31)</f>
        <v>255.3630927359634</v>
      </c>
      <c r="AN32" s="65">
        <f>SUM(AN13:AN31)</f>
        <v>525.55752249203</v>
      </c>
      <c r="AO32" s="65">
        <f>SUM(AO13:AO31)</f>
        <v>156.184123045598</v>
      </c>
      <c r="AP32" s="66"/>
      <c r="AQ32" s="1"/>
      <c r="AR32" s="44">
        <f>I32-S32-AA32-K32</f>
        <v>0</v>
      </c>
      <c r="AS32" s="44">
        <f>AI32-AL32</f>
        <v>0</v>
      </c>
      <c r="AT32" s="44">
        <f>AL32-AM32-AN32-AO32</f>
        <v>0</v>
      </c>
      <c r="AU32" s="44">
        <f>K32-L32-M32-N32</f>
        <v>0</v>
      </c>
      <c r="AV32" s="44">
        <f>N32-O32-P32-Q32-R32</f>
        <v>0</v>
      </c>
      <c r="AW32" s="44">
        <f>S32-T32-U32-V32</f>
        <v>0</v>
      </c>
      <c r="AX32" s="44">
        <f>V32-W32-X32-Y32-Z32</f>
        <v>-3.481659405224491E-13</v>
      </c>
      <c r="AY32" s="44">
        <f>AA32-AB32-AC32-AD32</f>
        <v>0</v>
      </c>
      <c r="AZ32" s="44">
        <f>V32-W32-X32-Y32-Z32</f>
        <v>-3.481659405224491E-13</v>
      </c>
      <c r="BA32" s="44">
        <f>AA32-AB32-AC32-AD32</f>
        <v>0</v>
      </c>
      <c r="BB32" s="44">
        <f>AD32-AE32-AF32-AG32-AH32</f>
        <v>0</v>
      </c>
      <c r="BC32" s="44">
        <f>AI32-AJ32-AK32-AL32</f>
        <v>0</v>
      </c>
    </row>
    <row r="33" spans="1:42" ht="18.75">
      <c r="A33" s="67"/>
      <c r="B33" s="67"/>
      <c r="C33" s="68"/>
      <c r="D33" s="68"/>
      <c r="E33" s="68"/>
      <c r="F33" s="68"/>
      <c r="G33" s="69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</row>
    <row r="34" spans="1:35" s="1" customFormat="1" ht="28.5" customHeight="1" hidden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E34" s="71"/>
      <c r="AF34" s="71"/>
      <c r="AG34" s="71"/>
      <c r="AH34" s="68"/>
      <c r="AI34" s="68"/>
    </row>
    <row r="35" spans="1:39" s="1" customFormat="1" ht="23.25" customHeight="1" hidden="1">
      <c r="A35" s="73"/>
      <c r="B35" s="73"/>
      <c r="C35" s="73"/>
      <c r="D35" s="73"/>
      <c r="E35" s="73"/>
      <c r="F35" s="73"/>
      <c r="G35" s="74">
        <f>G28-'[1]4. Расчет'!BK38/1000000</f>
        <v>0</v>
      </c>
      <c r="H35" s="75"/>
      <c r="I35" s="74">
        <f>I28-'[1]4. Расчет'!AX38/1000000</f>
        <v>0</v>
      </c>
      <c r="J35" s="75"/>
      <c r="K35" s="76"/>
      <c r="L35" s="77"/>
      <c r="M35" s="77"/>
      <c r="N35" s="76">
        <f>N28-'[2]ФАКТ12 мес.2022, ПЛАН 2022-2026'!V871/1000000</f>
        <v>0</v>
      </c>
      <c r="O35" s="76">
        <f>O28-'[2]ФАКТ12 мес.2022, ПЛАН 2022-2026'!AY871/1000000</f>
        <v>0</v>
      </c>
      <c r="P35" s="76">
        <f>P28-'[2]ФАКТ12 мес.2022, ПЛАН 2022-2026'!AY898/1000000</f>
        <v>0</v>
      </c>
      <c r="Q35" s="76">
        <f>Q28-'[2]ФАКТ12 мес.2022, ПЛАН 2022-2026'!AY878/1000000</f>
        <v>0</v>
      </c>
      <c r="R35" s="77"/>
      <c r="S35" s="76"/>
      <c r="T35" s="77"/>
      <c r="U35" s="77"/>
      <c r="V35" s="76">
        <f>V28-'[2]ФАКТ12 мес.2022, ПЛАН 2022-2026'!W871/1000000</f>
        <v>0</v>
      </c>
      <c r="W35" s="76">
        <f>W28-'[2]ФАКТ12 мес.2022, ПЛАН 2022-2026'!AZ871/1000000</f>
        <v>0</v>
      </c>
      <c r="X35" s="76">
        <f>X28-'[2]ФАКТ12 мес.2022, ПЛАН 2022-2026'!AZ898/1000000</f>
        <v>0</v>
      </c>
      <c r="Y35" s="76">
        <f>Y28-'[2]ФАКТ12 мес.2022, ПЛАН 2022-2026'!AZ899/1000000</f>
        <v>0</v>
      </c>
      <c r="Z35" s="77"/>
      <c r="AA35" s="76"/>
      <c r="AB35" s="77"/>
      <c r="AC35" s="77"/>
      <c r="AD35" s="76">
        <f>AD28-'[2]ФАКТ12 мес.2022, ПЛАН 2022-2026'!X871/1000000</f>
        <v>0</v>
      </c>
      <c r="AE35" s="76">
        <f>AE28-'[2]ФАКТ12 мес.2022, ПЛАН 2022-2026'!BA871/1000000</f>
        <v>0</v>
      </c>
      <c r="AF35" s="76">
        <f>AF28-'[2]ФАКТ12 мес.2022, ПЛАН 2022-2026'!BA898/1000000</f>
        <v>0</v>
      </c>
      <c r="AG35" s="76">
        <f>AG28-'[2]ФАКТ12 мес.2022, ПЛАН 2022-2026'!BA899/1000000</f>
        <v>0</v>
      </c>
      <c r="AL35" s="68"/>
      <c r="AM35" s="68"/>
    </row>
    <row r="36" spans="3:38" s="1" customFormat="1" ht="16.5" customHeight="1" hidden="1">
      <c r="C36" s="73"/>
      <c r="G36" s="78"/>
      <c r="I36" s="78"/>
      <c r="K36" s="78"/>
      <c r="O36" s="71"/>
      <c r="P36" s="71"/>
      <c r="Q36" s="71"/>
      <c r="S36" s="78"/>
      <c r="W36" s="79"/>
      <c r="X36" s="71"/>
      <c r="Y36" s="71"/>
      <c r="AA36" s="78"/>
      <c r="AE36" s="71"/>
      <c r="AF36" s="71"/>
      <c r="AG36" s="71"/>
      <c r="AI36" s="68"/>
      <c r="AL36" s="78"/>
    </row>
    <row r="37" spans="3:38" s="1" customFormat="1" ht="15.75" hidden="1">
      <c r="C37" s="73"/>
      <c r="G37" s="78"/>
      <c r="I37" s="78"/>
      <c r="K37" s="78"/>
      <c r="R37" s="68"/>
      <c r="S37" s="78"/>
      <c r="W37" s="68"/>
      <c r="AA37" s="78"/>
      <c r="AE37" s="68"/>
      <c r="AF37" s="68"/>
      <c r="AL37" s="78"/>
    </row>
    <row r="38" spans="2:42" ht="18" customHeight="1" hidden="1">
      <c r="B38" s="73"/>
      <c r="C38" s="73"/>
      <c r="D38" s="73"/>
      <c r="E38" s="73"/>
      <c r="F38" s="73"/>
      <c r="G38" s="80">
        <f>G32-G30-G28-G26-G25-G24-G23-G22-G21-G20-G18-G17-G16-G15-G14</f>
        <v>0</v>
      </c>
      <c r="H38" s="81"/>
      <c r="I38" s="80">
        <f>I32-I30-I28-I26-I25-I24-I23-I22-I21-I20-I18-I17-I16-I15-I14</f>
        <v>0</v>
      </c>
      <c r="J38" s="80">
        <f>J32-J30-J28-J26-J25-J24-J23-J22-J21-J20-J18-J17-J16-J15-J14</f>
        <v>0</v>
      </c>
      <c r="K38" s="80">
        <f>K32-K30-K28-K26-K25-K24-K23-K22-K21-K20-K18-K17-K16-K15-K14</f>
        <v>0</v>
      </c>
      <c r="L38" s="80">
        <f>L32-L30-L28-L26-L25-L24-L23-L22-L21-L20-L18-L17-L16-L15-L14</f>
        <v>0</v>
      </c>
      <c r="M38" s="80">
        <f>M32-M30-M28-M26-M25-M24-M23-M22-M21-M20-M18-M17-M16-M15-M14</f>
        <v>0</v>
      </c>
      <c r="N38" s="80">
        <f>N32-N30-N28-N26-N25-N24-N23-N22-N21-N20-N18-N17-N16-N15-N14</f>
        <v>0</v>
      </c>
      <c r="O38" s="80">
        <f>O32-O30-O28-O26-O25-O24-O23-O22-O21-O20-O18-O17-O16-O15-O14</f>
        <v>0</v>
      </c>
      <c r="P38" s="80">
        <f>P32-P30-P28-P26-P25-P24-P23-P22-P21-P20-P18-P17-P16-P15-P14</f>
        <v>0</v>
      </c>
      <c r="Q38" s="80">
        <f>Q32-Q30-Q28-Q26-Q25-Q24-Q23-Q22-Q21-Q20-Q18-Q17-Q16-Q15-Q14</f>
        <v>0</v>
      </c>
      <c r="R38" s="80">
        <f>R32-R30-R28-R26-R25-R24-R23-R22-R21-R20-R18-R17-R16-R15-R14</f>
        <v>0</v>
      </c>
      <c r="S38" s="80">
        <f>S32-S30-S28-S26-S25-S24-S23-S22-S21-S20-S18-S17-S16-S15-S14</f>
        <v>0</v>
      </c>
      <c r="T38" s="80">
        <f>T32-T30-T28-T26-T25-T24-T23-T22-T21-T20-T18-T17-T16-T15-T14</f>
        <v>0</v>
      </c>
      <c r="U38" s="80">
        <f>U32-U30-U28-U26-U25-U24-U23-U22-U21-U20-U18-U17-U16-U15-U14</f>
        <v>0</v>
      </c>
      <c r="V38" s="80">
        <f>V32-V30-V28-V26-V25-V24-V23-V22-V21-V20-V18-V17-V16-V15-V14</f>
        <v>0</v>
      </c>
      <c r="W38" s="80">
        <f>W32-W30-W28-W26-W25-W24-W23-W22-W21-W20-W18-W17-W16-W15-W14</f>
        <v>0</v>
      </c>
      <c r="X38" s="80">
        <f>X32-X30-X28-X26-X25-X24-X23-X22-X21-X20-X18-X17-X16-X15-X14</f>
        <v>0</v>
      </c>
      <c r="Y38" s="80">
        <f>Y32-Y30-Y28-Y26-Y25-Y24-Y23-Y22-Y21-Y20-Y18-Y17-Y16-Y15-Y14</f>
        <v>0</v>
      </c>
      <c r="Z38" s="80">
        <f>Z32-Z30-Z28-Z26-Z25-Z24-Z23-Z22-Z21-Z20-Z18-Z17-Z16-Z15-Z14</f>
        <v>0</v>
      </c>
      <c r="AA38" s="80">
        <f>AA32-AA30-AA28-AA26-AA25-AA24-AA23-AA22-AA21-AA20-AA18-AA17-AA16-AA15-AA14</f>
        <v>0</v>
      </c>
      <c r="AB38" s="80">
        <f>AB32-AB30-AB28-AB26-AB25-AB24-AB23-AB22-AB21-AB20-AB18-AB17-AB16-AB15-AB14</f>
        <v>0</v>
      </c>
      <c r="AC38" s="80">
        <f>AC32-AC30-AC28-AC26-AC25-AC24-AC23-AC22-AC21-AC20-AC18-AC17-AC16-AC15-AC14</f>
        <v>0</v>
      </c>
      <c r="AD38" s="80">
        <f>AD32-AD30-AD28-AD26-AD25-AD24-AD23-AD22-AD21-AD20-AD18-AD17-AD16-AD15-AD14</f>
        <v>0</v>
      </c>
      <c r="AE38" s="80">
        <f>AE32-AE30-AE28-AE26-AE25-AE24-AE23-AE22-AE21-AE20-AE18-AE17-AE16-AE15-AE14</f>
        <v>0</v>
      </c>
      <c r="AF38" s="80">
        <f>AF32-AF30-AF28-AF26-AF25-AF24-AF23-AF22-AF21-AF20-AF18-AF17-AF16-AF15-AF14</f>
        <v>0</v>
      </c>
      <c r="AG38" s="80">
        <f>AG32-AG30-AG28-AG26-AG25-AG24-AG23-AG22-AG21-AG20-AG18-AG17-AG16-AG15-AG14</f>
        <v>0</v>
      </c>
      <c r="AH38" s="80">
        <f>AH32-AH30-AH28-AH26-AH25-AH24-AH23-AH22-AH21-AH20-AH18-AH17-AH16-AH15-AH14</f>
        <v>0</v>
      </c>
      <c r="AI38" s="80">
        <f>AI32-AI30-AI28-AI26-AI25-AI24-AI23-AI22-AI21-AI20-AI18-AI17-AI16-AI15-AI14</f>
        <v>0</v>
      </c>
      <c r="AJ38" s="80">
        <f>AJ32-AJ30-AJ28-AJ26-AJ25-AJ24-AJ23-AJ22-AJ21-AJ20-AJ18-AJ17-AJ16-AJ15-AJ14</f>
        <v>0</v>
      </c>
      <c r="AK38" s="80">
        <f>AK32-AK30-AK28-AK26-AK25-AK24-AK23-AK22-AK21-AK20-AK18-AK17-AK16-AK15-AK14</f>
        <v>0</v>
      </c>
      <c r="AL38" s="80">
        <f>AL32-AL30-AL28-AL26-AL25-AL24-AL23-AL22-AL21-AL20-AL18-AL17-AL16-AL15-AL14</f>
        <v>0</v>
      </c>
      <c r="AM38" s="80">
        <f>AM32-AM30-AM28-AM26-AM25-AM24-AM23-AM22-AM21-AM20-AM18-AM17-AM16-AM15-AM14</f>
        <v>0</v>
      </c>
      <c r="AN38" s="80">
        <f>AN32-AN30-AN28-AN26-AN25-AN24-AN23-AN22-AN21-AN20-AN18-AN17-AN16-AN15-AN14</f>
        <v>0</v>
      </c>
      <c r="AO38" s="80">
        <f>AO32-AO30-AO28-AO26-AO25-AO24-AO23-AO22-AO21-AO20-AO18-AO17-AO16-AO15-AO14</f>
        <v>0</v>
      </c>
      <c r="AP38" s="80">
        <f>AP32-AP30-AP28-AP26-AP25-AP24-AP23-AP22-AP21-AP20-AP18-AP17-AP16-AP15-AP14</f>
        <v>0</v>
      </c>
    </row>
    <row r="39" spans="1:31" s="1" customFormat="1" ht="18" customHeight="1" hidden="1">
      <c r="A39" s="73"/>
      <c r="B39" s="73"/>
      <c r="C39" s="73"/>
      <c r="D39" s="73"/>
      <c r="E39" s="73"/>
      <c r="F39" s="73"/>
      <c r="G39" s="82"/>
      <c r="H39" s="73"/>
      <c r="I39" s="73"/>
      <c r="O39" s="68"/>
      <c r="W39" s="68"/>
      <c r="AE39" s="68"/>
    </row>
    <row r="40" spans="1:23" s="1" customFormat="1" ht="16.5" hidden="1">
      <c r="A40" s="83"/>
      <c r="B40" s="83"/>
      <c r="C40" s="73"/>
      <c r="D40" s="83"/>
      <c r="E40" s="83"/>
      <c r="F40" s="83"/>
      <c r="G40" s="84"/>
      <c r="H40" s="83"/>
      <c r="W40" s="16"/>
    </row>
    <row r="41" spans="2:23" ht="16.5" hidden="1">
      <c r="B41" s="85"/>
      <c r="C41" s="85"/>
      <c r="D41" s="85"/>
      <c r="E41" s="85"/>
      <c r="F41" s="85"/>
      <c r="G41" s="86"/>
      <c r="H41" s="85"/>
      <c r="I41" s="85"/>
      <c r="W41" s="1"/>
    </row>
    <row r="42" spans="2:9" ht="16.5" hidden="1">
      <c r="B42" s="73"/>
      <c r="C42" s="73"/>
      <c r="D42" s="73"/>
      <c r="E42" s="73"/>
      <c r="F42" s="73"/>
      <c r="G42" s="82"/>
      <c r="H42" s="73"/>
      <c r="I42" s="73"/>
    </row>
    <row r="43" spans="2:23" ht="16.5">
      <c r="B43" s="85"/>
      <c r="C43" s="85"/>
      <c r="D43" s="85"/>
      <c r="E43" s="85"/>
      <c r="F43" s="85"/>
      <c r="G43" s="87"/>
      <c r="H43" s="85"/>
      <c r="I43" s="85"/>
      <c r="W43" s="88"/>
    </row>
    <row r="44" spans="2:14" ht="16.5">
      <c r="B44" s="89"/>
      <c r="C44" s="89"/>
      <c r="D44" s="89"/>
      <c r="E44" s="89"/>
      <c r="F44" s="89"/>
      <c r="G44" s="90"/>
      <c r="H44" s="89"/>
      <c r="I44" s="89"/>
      <c r="N44" s="16"/>
    </row>
    <row r="45" spans="2:14" ht="16.5">
      <c r="B45" s="89"/>
      <c r="G45" s="15"/>
      <c r="N45" s="68"/>
    </row>
    <row r="46" spans="2:9" ht="15.75" customHeight="1">
      <c r="B46" s="91"/>
      <c r="C46" s="91"/>
      <c r="D46" s="91"/>
      <c r="E46" s="91"/>
      <c r="F46" s="91"/>
      <c r="G46" s="91"/>
      <c r="H46" s="91"/>
      <c r="I46" s="91"/>
    </row>
    <row r="47" ht="16.5"/>
    <row r="48" ht="16.5">
      <c r="S48" s="92"/>
    </row>
    <row r="49" ht="16.5"/>
    <row r="50" ht="16.5"/>
    <row r="51" ht="16.5"/>
  </sheetData>
  <sheetProtection password="CC71" sheet="1"/>
  <mergeCells count="21">
    <mergeCell ref="A3:Z3"/>
    <mergeCell ref="A4:Z4"/>
    <mergeCell ref="A6:Z6"/>
    <mergeCell ref="A7:Z7"/>
    <mergeCell ref="A9:A11"/>
    <mergeCell ref="B9:B11"/>
    <mergeCell ref="C9:C11"/>
    <mergeCell ref="D9:D11"/>
    <mergeCell ref="E9:E10"/>
    <mergeCell ref="F9:H9"/>
    <mergeCell ref="I9:I10"/>
    <mergeCell ref="J9:J10"/>
    <mergeCell ref="K9:AP9"/>
    <mergeCell ref="F10:H10"/>
    <mergeCell ref="K10:R10"/>
    <mergeCell ref="S10:Z10"/>
    <mergeCell ref="AA10:AH10"/>
    <mergeCell ref="AI10:AP10"/>
    <mergeCell ref="A33:B33"/>
    <mergeCell ref="A34:AC34"/>
    <mergeCell ref="B46:I46"/>
  </mergeCells>
  <dataValidations count="1">
    <dataValidation type="textLength" operator="lessThanOrEqual" allowBlank="1" showErrorMessage="1" errorTitle="Ошибка" error="Допускается ввод не более 900 символов!" sqref="G13 O13:Q13 W14:W18 AE16:AE18 W20:W26 AE20:AE21 O21 G22:G23 O22:P24 I23 AE23:AE26 O26:P26 G27 O27:Q27 O28 W28 AE28 O30:O31 W30:W31 AE31">
      <formula1>900</formula1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view="pageBreakPreview" zoomScaleNormal="78" zoomScaleSheetLayoutView="100" workbookViewId="0" topLeftCell="A1">
      <selection activeCell="I53" sqref="I53"/>
    </sheetView>
  </sheetViews>
  <sheetFormatPr defaultColWidth="9.00390625" defaultRowHeight="12.75"/>
  <cols>
    <col min="1" max="1" width="12.25390625" style="1" customWidth="1"/>
    <col min="2" max="2" width="94.00390625" style="1" customWidth="1"/>
    <col min="3" max="3" width="15.00390625" style="1" customWidth="1"/>
    <col min="4" max="4" width="11.50390625" style="1" customWidth="1"/>
    <col min="5" max="5" width="14.75390625" style="1" customWidth="1"/>
    <col min="6" max="6" width="30.625" style="1" customWidth="1"/>
    <col min="7" max="11" width="14.875" style="1" customWidth="1"/>
    <col min="12" max="12" width="17.75390625" style="1" customWidth="1"/>
    <col min="13" max="14" width="14.875" style="1" customWidth="1"/>
    <col min="15" max="15" width="19.125" style="1" customWidth="1"/>
    <col min="16" max="16" width="9.75390625" style="1" hidden="1" customWidth="1"/>
    <col min="17" max="17" width="11.125" style="1" hidden="1" customWidth="1"/>
    <col min="18" max="18" width="13.875" style="1" hidden="1" customWidth="1"/>
    <col min="19" max="19" width="6.75390625" style="1" customWidth="1"/>
    <col min="20" max="20" width="9.50390625" style="1" customWidth="1"/>
    <col min="21" max="21" width="6.25390625" style="1" customWidth="1"/>
    <col min="22" max="22" width="8.25390625" style="1" customWidth="1"/>
    <col min="23" max="23" width="11.25390625" style="1" customWidth="1"/>
    <col min="24" max="24" width="8.875" style="1" customWidth="1"/>
    <col min="25" max="25" width="7.625" style="1" customWidth="1"/>
    <col min="26" max="26" width="18.00390625" style="1" customWidth="1"/>
    <col min="27" max="27" width="6.875" style="1" customWidth="1"/>
    <col min="28" max="28" width="7.625" style="1" customWidth="1"/>
    <col min="29" max="29" width="10.625" style="1" customWidth="1"/>
    <col min="30" max="30" width="8.25390625" style="1" customWidth="1"/>
    <col min="31" max="37" width="8.125" style="1" customWidth="1"/>
    <col min="38" max="38" width="9.75390625" style="1" customWidth="1"/>
    <col min="39" max="39" width="6.875" style="1" customWidth="1"/>
    <col min="40" max="40" width="7.75390625" style="1" customWidth="1"/>
    <col min="41" max="41" width="10.875" style="1" customWidth="1"/>
    <col min="42" max="42" width="7.625" style="1" customWidth="1"/>
    <col min="43" max="43" width="8.75390625" style="1" customWidth="1"/>
    <col min="44" max="16384" width="9.00390625" style="1" customWidth="1"/>
  </cols>
  <sheetData>
    <row r="1" ht="15.75">
      <c r="O1" s="93" t="s">
        <v>98</v>
      </c>
    </row>
    <row r="2" spans="15:26" ht="18.75">
      <c r="O2" s="4"/>
      <c r="Z2" s="94"/>
    </row>
    <row r="3" spans="1:15" ht="18.7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46" ht="18.75">
      <c r="A4" s="95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</row>
    <row r="5" spans="1:46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</row>
    <row r="6" spans="1:48" ht="18.75">
      <c r="A6" s="97">
        <f>'прил.1'!A6</f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5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15" ht="15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82.5" customHeight="1">
      <c r="A9" s="17" t="s">
        <v>5</v>
      </c>
      <c r="B9" s="18" t="s">
        <v>100</v>
      </c>
      <c r="C9" s="18" t="s">
        <v>101</v>
      </c>
      <c r="D9" s="19" t="s">
        <v>8</v>
      </c>
      <c r="E9" s="18" t="s">
        <v>102</v>
      </c>
      <c r="F9" s="18" t="s">
        <v>103</v>
      </c>
      <c r="G9" s="18" t="s">
        <v>104</v>
      </c>
      <c r="H9" s="18"/>
      <c r="I9" s="18"/>
      <c r="J9" s="99" t="s">
        <v>105</v>
      </c>
      <c r="K9" s="99"/>
      <c r="L9" s="20" t="s">
        <v>106</v>
      </c>
      <c r="M9" s="20"/>
      <c r="N9" s="20"/>
      <c r="O9" s="20"/>
    </row>
    <row r="10" spans="1:15" ht="40.5" customHeight="1">
      <c r="A10" s="17"/>
      <c r="B10" s="18"/>
      <c r="C10" s="18"/>
      <c r="D10" s="19"/>
      <c r="E10" s="18"/>
      <c r="F10" s="18"/>
      <c r="G10" s="100" t="s">
        <v>13</v>
      </c>
      <c r="H10" s="100"/>
      <c r="I10" s="100"/>
      <c r="J10" s="21" t="s">
        <v>107</v>
      </c>
      <c r="K10" s="21"/>
      <c r="L10" s="101" t="s">
        <v>108</v>
      </c>
      <c r="M10" s="101" t="s">
        <v>109</v>
      </c>
      <c r="N10" s="101" t="s">
        <v>110</v>
      </c>
      <c r="O10" s="22" t="s">
        <v>17</v>
      </c>
    </row>
    <row r="11" spans="1:15" ht="110.25">
      <c r="A11" s="17"/>
      <c r="B11" s="18"/>
      <c r="C11" s="18"/>
      <c r="D11" s="19"/>
      <c r="E11" s="102" t="s">
        <v>13</v>
      </c>
      <c r="F11" s="102" t="s">
        <v>18</v>
      </c>
      <c r="G11" s="24" t="s">
        <v>111</v>
      </c>
      <c r="H11" s="103" t="s">
        <v>112</v>
      </c>
      <c r="I11" s="103" t="s">
        <v>113</v>
      </c>
      <c r="J11" s="24" t="s">
        <v>114</v>
      </c>
      <c r="K11" s="24" t="s">
        <v>115</v>
      </c>
      <c r="L11" s="21" t="s">
        <v>13</v>
      </c>
      <c r="M11" s="21" t="s">
        <v>13</v>
      </c>
      <c r="N11" s="21" t="s">
        <v>13</v>
      </c>
      <c r="O11" s="22"/>
    </row>
    <row r="12" spans="1:16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2">
        <v>15</v>
      </c>
      <c r="P12" s="104">
        <v>11</v>
      </c>
    </row>
    <row r="13" spans="1:17" ht="16.5">
      <c r="A13" s="105">
        <f>'прил.1'!A13</f>
        <v>0</v>
      </c>
      <c r="B13" s="106" t="s">
        <v>63</v>
      </c>
      <c r="C13" s="107"/>
      <c r="D13" s="41"/>
      <c r="E13" s="41"/>
      <c r="F13" s="108"/>
      <c r="G13" s="108"/>
      <c r="H13" s="108"/>
      <c r="I13" s="109"/>
      <c r="J13" s="109"/>
      <c r="K13" s="35"/>
      <c r="L13" s="110"/>
      <c r="M13" s="109"/>
      <c r="N13" s="109"/>
      <c r="O13" s="111"/>
      <c r="P13" s="112"/>
      <c r="Q13" s="112"/>
    </row>
    <row r="14" spans="1:21" ht="15.75" hidden="1">
      <c r="A14" s="39">
        <f>'прил.1'!A14</f>
        <v>0</v>
      </c>
      <c r="B14" s="45">
        <f>'прил.1'!B14</f>
        <v>0</v>
      </c>
      <c r="C14" s="113">
        <f>'прил.1'!C14</f>
        <v>0</v>
      </c>
      <c r="D14" s="114">
        <f>'прил.1'!D14</f>
        <v>2024</v>
      </c>
      <c r="E14" s="114">
        <f>'прил.1'!E14</f>
        <v>2026</v>
      </c>
      <c r="F14" s="42">
        <f>'прил.1'!G14/1.2</f>
        <v>0</v>
      </c>
      <c r="G14" s="35">
        <f>SUM(H14:I14)</f>
        <v>0</v>
      </c>
      <c r="H14" s="35">
        <f>'прил.1'!I14/1.2</f>
        <v>0</v>
      </c>
      <c r="I14" s="115"/>
      <c r="J14" s="115"/>
      <c r="K14" s="42">
        <f>O14</f>
        <v>0</v>
      </c>
      <c r="L14" s="116">
        <f>'прил.1'!K14-'прил.1'!Q14</f>
        <v>0</v>
      </c>
      <c r="M14" s="116">
        <f>'прил.1'!S14-'прил.1'!Y14</f>
        <v>0</v>
      </c>
      <c r="N14" s="116">
        <f>'прил.1'!AA14-'прил.1'!AG14</f>
        <v>0</v>
      </c>
      <c r="O14" s="117">
        <f>L14+M14+N14</f>
        <v>0</v>
      </c>
      <c r="P14" s="68">
        <f>O14-G14</f>
        <v>0</v>
      </c>
      <c r="Q14" s="118">
        <f>O14-N14-M14-L14</f>
        <v>0</v>
      </c>
      <c r="R14" s="112"/>
      <c r="S14" s="112"/>
      <c r="T14" s="68"/>
      <c r="U14" s="112"/>
    </row>
    <row r="15" spans="1:21" ht="16.5" hidden="1">
      <c r="A15" s="39"/>
      <c r="B15" s="46"/>
      <c r="C15" s="119"/>
      <c r="D15" s="120"/>
      <c r="E15" s="120"/>
      <c r="F15" s="42"/>
      <c r="G15" s="42"/>
      <c r="H15" s="42"/>
      <c r="I15" s="115"/>
      <c r="J15" s="115"/>
      <c r="K15" s="42"/>
      <c r="L15" s="116"/>
      <c r="M15" s="116"/>
      <c r="N15" s="116"/>
      <c r="O15" s="117"/>
      <c r="P15" s="68"/>
      <c r="Q15" s="118"/>
      <c r="R15" s="68"/>
      <c r="T15" s="68"/>
      <c r="U15" s="112"/>
    </row>
    <row r="16" spans="1:21" ht="16.5" hidden="1">
      <c r="A16" s="39"/>
      <c r="B16" s="46"/>
      <c r="C16" s="119"/>
      <c r="D16" s="120"/>
      <c r="E16" s="120"/>
      <c r="F16" s="42"/>
      <c r="G16" s="42"/>
      <c r="H16" s="42"/>
      <c r="I16" s="115"/>
      <c r="J16" s="115"/>
      <c r="K16" s="42"/>
      <c r="L16" s="116"/>
      <c r="M16" s="116"/>
      <c r="N16" s="116"/>
      <c r="O16" s="117"/>
      <c r="P16" s="68"/>
      <c r="Q16" s="118"/>
      <c r="R16" s="68"/>
      <c r="T16" s="68"/>
      <c r="U16" s="112"/>
    </row>
    <row r="17" spans="1:21" ht="16.5" hidden="1">
      <c r="A17" s="39"/>
      <c r="B17" s="46"/>
      <c r="C17" s="119"/>
      <c r="D17" s="120"/>
      <c r="E17" s="120"/>
      <c r="F17" s="42"/>
      <c r="G17" s="42"/>
      <c r="H17" s="42"/>
      <c r="I17" s="115"/>
      <c r="J17" s="115"/>
      <c r="K17" s="42"/>
      <c r="L17" s="116"/>
      <c r="M17" s="116"/>
      <c r="N17" s="116"/>
      <c r="O17" s="117"/>
      <c r="P17" s="68"/>
      <c r="Q17" s="118"/>
      <c r="R17" s="68"/>
      <c r="T17" s="68"/>
      <c r="U17" s="112"/>
    </row>
    <row r="18" spans="1:21" ht="16.5" hidden="1">
      <c r="A18" s="39"/>
      <c r="B18" s="46"/>
      <c r="C18" s="119"/>
      <c r="D18" s="120"/>
      <c r="E18" s="120"/>
      <c r="F18" s="42"/>
      <c r="G18" s="42"/>
      <c r="H18" s="42"/>
      <c r="I18" s="115"/>
      <c r="J18" s="115"/>
      <c r="K18" s="42"/>
      <c r="L18" s="116"/>
      <c r="M18" s="116"/>
      <c r="N18" s="116"/>
      <c r="O18" s="117"/>
      <c r="P18" s="68"/>
      <c r="Q18" s="118"/>
      <c r="R18" s="68"/>
      <c r="T18" s="68"/>
      <c r="U18" s="112"/>
    </row>
    <row r="19" spans="1:21" ht="15.75">
      <c r="A19" s="105">
        <f>'прил.1'!A19</f>
        <v>0</v>
      </c>
      <c r="B19" s="50" t="s">
        <v>68</v>
      </c>
      <c r="C19" s="51"/>
      <c r="D19" s="41"/>
      <c r="E19" s="41"/>
      <c r="F19" s="115"/>
      <c r="G19" s="115"/>
      <c r="H19" s="115"/>
      <c r="I19" s="115"/>
      <c r="J19" s="115"/>
      <c r="K19" s="115"/>
      <c r="L19" s="115"/>
      <c r="M19" s="115"/>
      <c r="N19" s="116"/>
      <c r="O19" s="121"/>
      <c r="P19" s="68">
        <f aca="true" t="shared" si="0" ref="P19:P25">O19-G19</f>
        <v>0</v>
      </c>
      <c r="Q19" s="118">
        <f aca="true" t="shared" si="1" ref="Q19:Q29">O19-N19-M19-L19</f>
        <v>0</v>
      </c>
      <c r="T19" s="68"/>
      <c r="U19" s="112"/>
    </row>
    <row r="20" spans="1:21" ht="15.75" hidden="1">
      <c r="A20" s="39">
        <f>'прил.1'!A20</f>
        <v>0</v>
      </c>
      <c r="B20" s="54">
        <f>'прил.1'!B20</f>
        <v>0</v>
      </c>
      <c r="C20" s="122">
        <f>'прил.1'!C20</f>
        <v>0</v>
      </c>
      <c r="D20" s="114">
        <f>'прил.1'!D20</f>
        <v>2024</v>
      </c>
      <c r="E20" s="114">
        <f>'прил.1'!E20</f>
        <v>2024</v>
      </c>
      <c r="F20" s="123">
        <f>'прил.1'!G20/1.2</f>
        <v>0</v>
      </c>
      <c r="G20" s="42">
        <f aca="true" t="shared" si="2" ref="G20:G26">SUM(H20:I20)</f>
        <v>0</v>
      </c>
      <c r="H20" s="35">
        <f>'прил.1'!I20/1.2</f>
        <v>0</v>
      </c>
      <c r="I20" s="115"/>
      <c r="J20" s="115"/>
      <c r="K20" s="42">
        <f aca="true" t="shared" si="3" ref="K20:K26">O20</f>
        <v>0</v>
      </c>
      <c r="L20" s="116">
        <f>'прил.1'!K20-'прил.1'!Q20</f>
        <v>0</v>
      </c>
      <c r="M20" s="116">
        <f>'прил.1'!S20-'прил.1'!Y20</f>
        <v>0</v>
      </c>
      <c r="N20" s="116">
        <f>'прил.1'!AA20-'прил.1'!AG20</f>
        <v>0</v>
      </c>
      <c r="O20" s="117">
        <f aca="true" t="shared" si="4" ref="O20:O26">L20+M20+N20</f>
        <v>0</v>
      </c>
      <c r="P20" s="68">
        <f t="shared" si="0"/>
        <v>0</v>
      </c>
      <c r="Q20" s="118">
        <f t="shared" si="1"/>
        <v>0</v>
      </c>
      <c r="T20" s="68"/>
      <c r="U20" s="112"/>
    </row>
    <row r="21" spans="1:21" ht="15.75" hidden="1">
      <c r="A21" s="39">
        <f>'прил.1'!A21</f>
        <v>0</v>
      </c>
      <c r="B21" s="54">
        <f>'прил.1'!B21</f>
        <v>0</v>
      </c>
      <c r="C21" s="122">
        <f>'прил.1'!C21</f>
        <v>0</v>
      </c>
      <c r="D21" s="114">
        <f>'прил.1'!D21</f>
        <v>2024</v>
      </c>
      <c r="E21" s="114">
        <f>'прил.1'!E21</f>
        <v>2025</v>
      </c>
      <c r="F21" s="123">
        <f>'прил.1'!G21/1.2</f>
        <v>0</v>
      </c>
      <c r="G21" s="42">
        <f t="shared" si="2"/>
        <v>0</v>
      </c>
      <c r="H21" s="42">
        <f>'прил.1'!I21/1.2</f>
        <v>0</v>
      </c>
      <c r="I21" s="115"/>
      <c r="J21" s="115"/>
      <c r="K21" s="42">
        <f t="shared" si="3"/>
        <v>0</v>
      </c>
      <c r="L21" s="116">
        <f>'прил.1'!K21-'прил.1'!Q21</f>
        <v>0</v>
      </c>
      <c r="M21" s="116">
        <f>'прил.1'!S21-'прил.1'!Y21</f>
        <v>0</v>
      </c>
      <c r="N21" s="116">
        <f>'прил.1'!AA21-'прил.1'!AG21</f>
        <v>0</v>
      </c>
      <c r="O21" s="117">
        <f t="shared" si="4"/>
        <v>0</v>
      </c>
      <c r="P21" s="68">
        <f t="shared" si="0"/>
        <v>0</v>
      </c>
      <c r="Q21" s="118">
        <f t="shared" si="1"/>
        <v>0</v>
      </c>
      <c r="T21" s="68"/>
      <c r="U21" s="112"/>
    </row>
    <row r="22" spans="1:21" ht="15.75" hidden="1">
      <c r="A22" s="39">
        <f>'прил.1'!A22</f>
        <v>0</v>
      </c>
      <c r="B22" s="54">
        <f>'прил.1'!B22</f>
        <v>0</v>
      </c>
      <c r="C22" s="122">
        <f>'прил.1'!C22</f>
        <v>0</v>
      </c>
      <c r="D22" s="114">
        <f>'прил.1'!D22</f>
        <v>2025</v>
      </c>
      <c r="E22" s="114">
        <f>'прил.1'!E22</f>
        <v>2025</v>
      </c>
      <c r="F22" s="123">
        <f>'прил.1'!G22/1.2</f>
        <v>0</v>
      </c>
      <c r="G22" s="42">
        <f t="shared" si="2"/>
        <v>0</v>
      </c>
      <c r="H22" s="42">
        <f>'прил.1'!I22/1.2</f>
        <v>0</v>
      </c>
      <c r="I22" s="115"/>
      <c r="J22" s="115"/>
      <c r="K22" s="42">
        <f t="shared" si="3"/>
        <v>0</v>
      </c>
      <c r="L22" s="116">
        <f>'прил.1'!K22-'прил.1'!Q22</f>
        <v>0</v>
      </c>
      <c r="M22" s="116">
        <f>'прил.1'!S22-'прил.1'!Y22</f>
        <v>0</v>
      </c>
      <c r="N22" s="116">
        <f>'прил.1'!AA22-'прил.1'!AG22</f>
        <v>0</v>
      </c>
      <c r="O22" s="117">
        <f t="shared" si="4"/>
        <v>0</v>
      </c>
      <c r="P22" s="68">
        <f t="shared" si="0"/>
        <v>0</v>
      </c>
      <c r="Q22" s="118">
        <f t="shared" si="1"/>
        <v>0</v>
      </c>
      <c r="T22" s="68"/>
      <c r="U22" s="112"/>
    </row>
    <row r="23" spans="1:21" ht="15.75" hidden="1">
      <c r="A23" s="39">
        <f>'прил.1'!A23</f>
        <v>0</v>
      </c>
      <c r="B23" s="54">
        <f>'прил.1'!B23</f>
        <v>0</v>
      </c>
      <c r="C23" s="122">
        <f>'прил.1'!C23</f>
        <v>0</v>
      </c>
      <c r="D23" s="114">
        <f>'прил.1'!D23</f>
        <v>2025</v>
      </c>
      <c r="E23" s="114">
        <f>'прил.1'!E23</f>
        <v>2025</v>
      </c>
      <c r="F23" s="123">
        <f>'прил.1'!G23/1.2</f>
        <v>0</v>
      </c>
      <c r="G23" s="42">
        <f t="shared" si="2"/>
        <v>0</v>
      </c>
      <c r="H23" s="42">
        <f>'прил.1'!I23/1.2</f>
        <v>0</v>
      </c>
      <c r="I23" s="115"/>
      <c r="J23" s="115"/>
      <c r="K23" s="42">
        <f t="shared" si="3"/>
        <v>0</v>
      </c>
      <c r="L23" s="116">
        <f>'прил.1'!K23-'прил.1'!Q23</f>
        <v>0</v>
      </c>
      <c r="M23" s="116">
        <f>'прил.1'!S23-'прил.1'!Y23</f>
        <v>0</v>
      </c>
      <c r="N23" s="116">
        <f>'прил.1'!AA23-'прил.1'!AG23</f>
        <v>0</v>
      </c>
      <c r="O23" s="117">
        <f t="shared" si="4"/>
        <v>0</v>
      </c>
      <c r="P23" s="68">
        <f t="shared" si="0"/>
        <v>0</v>
      </c>
      <c r="Q23" s="118">
        <f t="shared" si="1"/>
        <v>0</v>
      </c>
      <c r="T23" s="68"/>
      <c r="U23" s="112"/>
    </row>
    <row r="24" spans="1:21" ht="15.75" hidden="1">
      <c r="A24" s="39">
        <f>'прил.1'!A24</f>
        <v>0</v>
      </c>
      <c r="B24" s="54">
        <f>'прил.1'!B24</f>
        <v>0</v>
      </c>
      <c r="C24" s="122">
        <f>'прил.1'!C24</f>
        <v>0</v>
      </c>
      <c r="D24" s="114">
        <f>'прил.1'!D24</f>
        <v>2025</v>
      </c>
      <c r="E24" s="114">
        <f>'прил.1'!E24</f>
        <v>2025</v>
      </c>
      <c r="F24" s="123">
        <f>'прил.1'!G24/1.2</f>
        <v>0</v>
      </c>
      <c r="G24" s="42">
        <f t="shared" si="2"/>
        <v>0</v>
      </c>
      <c r="H24" s="42">
        <f>'прил.1'!I24/1.2</f>
        <v>0</v>
      </c>
      <c r="I24" s="115"/>
      <c r="J24" s="115"/>
      <c r="K24" s="42">
        <f t="shared" si="3"/>
        <v>0</v>
      </c>
      <c r="L24" s="116">
        <f>'прил.1'!K24-'прил.1'!Q24</f>
        <v>0</v>
      </c>
      <c r="M24" s="116">
        <f>'прил.1'!S24-'прил.1'!Y24</f>
        <v>0</v>
      </c>
      <c r="N24" s="116">
        <f>'прил.1'!AA24-'прил.1'!AG24</f>
        <v>0</v>
      </c>
      <c r="O24" s="117">
        <f t="shared" si="4"/>
        <v>0</v>
      </c>
      <c r="P24" s="68">
        <f t="shared" si="0"/>
        <v>0</v>
      </c>
      <c r="Q24" s="118">
        <f t="shared" si="1"/>
        <v>0</v>
      </c>
      <c r="T24" s="68"/>
      <c r="U24" s="112"/>
    </row>
    <row r="25" spans="1:21" ht="16.5" hidden="1">
      <c r="A25" s="39">
        <f>'прил.1'!A25</f>
        <v>0</v>
      </c>
      <c r="B25" s="54">
        <f>'прил.1'!B25</f>
        <v>0</v>
      </c>
      <c r="C25" s="122">
        <f>'прил.1'!C25</f>
        <v>0</v>
      </c>
      <c r="D25" s="114">
        <f>'прил.1'!D25</f>
        <v>2025</v>
      </c>
      <c r="E25" s="114">
        <f>'прил.1'!E25</f>
        <v>2025</v>
      </c>
      <c r="F25" s="123">
        <f>'прил.1'!G25/1.2</f>
        <v>0</v>
      </c>
      <c r="G25" s="42">
        <f t="shared" si="2"/>
        <v>0</v>
      </c>
      <c r="H25" s="42">
        <f>'прил.1'!I25/1.2</f>
        <v>0</v>
      </c>
      <c r="I25" s="124"/>
      <c r="J25" s="124"/>
      <c r="K25" s="42">
        <f t="shared" si="3"/>
        <v>0</v>
      </c>
      <c r="L25" s="123">
        <f>'прил.1'!K25-'прил.1'!Q25</f>
        <v>0</v>
      </c>
      <c r="M25" s="123">
        <f>'прил.1'!S25-'прил.1'!Y25</f>
        <v>0</v>
      </c>
      <c r="N25" s="123">
        <f>'прил.1'!AA25-'прил.1'!AG25</f>
        <v>0</v>
      </c>
      <c r="O25" s="125">
        <f t="shared" si="4"/>
        <v>0</v>
      </c>
      <c r="P25" s="68">
        <f t="shared" si="0"/>
        <v>0</v>
      </c>
      <c r="Q25" s="118">
        <f t="shared" si="1"/>
        <v>0</v>
      </c>
      <c r="T25" s="68"/>
      <c r="U25" s="112"/>
    </row>
    <row r="26" spans="1:21" ht="16.5" hidden="1">
      <c r="A26" s="39">
        <f>'прил.1'!A26</f>
        <v>0</v>
      </c>
      <c r="B26" s="54">
        <f>'прил.1'!B26</f>
        <v>0</v>
      </c>
      <c r="C26" s="122">
        <f>'прил.1'!C26</f>
        <v>0</v>
      </c>
      <c r="D26" s="114">
        <f>'прил.1'!D26</f>
        <v>2026</v>
      </c>
      <c r="E26" s="114">
        <f>'прил.1'!E26</f>
        <v>2026</v>
      </c>
      <c r="F26" s="123">
        <f>'прил.1'!G26/1.2</f>
        <v>0</v>
      </c>
      <c r="G26" s="42">
        <f t="shared" si="2"/>
        <v>0</v>
      </c>
      <c r="H26" s="42">
        <f>'прил.1'!I26/1.2</f>
        <v>0</v>
      </c>
      <c r="I26" s="124"/>
      <c r="J26" s="124"/>
      <c r="K26" s="42">
        <f t="shared" si="3"/>
        <v>0</v>
      </c>
      <c r="L26" s="123">
        <f>'прил.1'!K26-'прил.1'!Q26</f>
        <v>0</v>
      </c>
      <c r="M26" s="123">
        <f>'прил.1'!S26-'прил.1'!Y26</f>
        <v>0</v>
      </c>
      <c r="N26" s="123">
        <f>'прил.1'!AA26-'прил.1'!AG26</f>
        <v>0</v>
      </c>
      <c r="O26" s="125">
        <f t="shared" si="4"/>
        <v>0</v>
      </c>
      <c r="P26" s="68"/>
      <c r="Q26" s="118">
        <f t="shared" si="1"/>
        <v>0</v>
      </c>
      <c r="T26" s="68"/>
      <c r="U26" s="112"/>
    </row>
    <row r="27" spans="1:21" ht="15.75">
      <c r="A27" s="30">
        <f>'прил.1'!A27</f>
        <v>0</v>
      </c>
      <c r="B27" s="31">
        <f>'прил.1'!B27</f>
        <v>0</v>
      </c>
      <c r="C27" s="56"/>
      <c r="D27" s="33"/>
      <c r="E27" s="33"/>
      <c r="F27" s="42"/>
      <c r="G27" s="42"/>
      <c r="H27" s="42"/>
      <c r="I27" s="115"/>
      <c r="J27" s="115"/>
      <c r="K27" s="42"/>
      <c r="L27" s="116"/>
      <c r="M27" s="116"/>
      <c r="N27" s="116"/>
      <c r="O27" s="117"/>
      <c r="P27" s="68">
        <f aca="true" t="shared" si="5" ref="P27:P29">O27-G27</f>
        <v>0</v>
      </c>
      <c r="Q27" s="118">
        <f t="shared" si="1"/>
        <v>0</v>
      </c>
      <c r="T27" s="68"/>
      <c r="U27" s="112"/>
    </row>
    <row r="28" spans="1:21" ht="15.75">
      <c r="A28" s="39">
        <f>'прил.1'!A28</f>
        <v>0</v>
      </c>
      <c r="B28" s="54">
        <f>'прил.1'!B28</f>
        <v>0</v>
      </c>
      <c r="C28" s="32">
        <f>'прил.1'!C28</f>
        <v>0</v>
      </c>
      <c r="D28" s="114">
        <f>'прил.1'!D28</f>
        <v>2024</v>
      </c>
      <c r="E28" s="114">
        <f>'прил.1'!E28</f>
        <v>2026</v>
      </c>
      <c r="F28" s="123">
        <f>'прил.1'!G28/1.2</f>
        <v>716.70454034</v>
      </c>
      <c r="G28" s="42">
        <f>SUM(H28:I28)</f>
        <v>780.9206152279926</v>
      </c>
      <c r="H28" s="42">
        <f>'прил.1'!I28/1.2</f>
        <v>780.9206152279926</v>
      </c>
      <c r="I28" s="115"/>
      <c r="J28" s="115"/>
      <c r="K28" s="42">
        <f>O28</f>
        <v>780.920615227993</v>
      </c>
      <c r="L28" s="116">
        <f>'прил.1'!K28-'прил.1'!Q28</f>
        <v>251.252655604152</v>
      </c>
      <c r="M28" s="116">
        <f>'прил.1'!S28-'прил.1'!Y28</f>
        <v>256.94781590359503</v>
      </c>
      <c r="N28" s="116">
        <f>'прил.1'!AA28-'прил.1'!AG28</f>
        <v>272.720143720246</v>
      </c>
      <c r="O28" s="117">
        <f>L28+M28+N28</f>
        <v>780.920615227993</v>
      </c>
      <c r="P28" s="68">
        <f t="shared" si="5"/>
        <v>0</v>
      </c>
      <c r="Q28" s="118">
        <f t="shared" si="1"/>
        <v>0</v>
      </c>
      <c r="T28" s="68"/>
      <c r="U28" s="112"/>
    </row>
    <row r="29" spans="1:21" ht="15.75" hidden="1">
      <c r="A29" s="105">
        <f>'прил.1'!A29</f>
        <v>0</v>
      </c>
      <c r="B29" s="50">
        <f>'прил.1'!B29</f>
        <v>0</v>
      </c>
      <c r="C29" s="32"/>
      <c r="D29" s="114"/>
      <c r="E29" s="114"/>
      <c r="F29" s="126"/>
      <c r="G29" s="126"/>
      <c r="H29" s="126"/>
      <c r="I29" s="115"/>
      <c r="J29" s="115"/>
      <c r="K29" s="42"/>
      <c r="L29" s="116"/>
      <c r="M29" s="116"/>
      <c r="N29" s="116"/>
      <c r="O29" s="117"/>
      <c r="P29" s="68">
        <f t="shared" si="5"/>
        <v>0</v>
      </c>
      <c r="Q29" s="118">
        <f t="shared" si="1"/>
        <v>0</v>
      </c>
      <c r="T29" s="68"/>
      <c r="U29" s="112"/>
    </row>
    <row r="30" spans="1:21" ht="16.5" hidden="1">
      <c r="A30" s="39"/>
      <c r="B30" s="45"/>
      <c r="C30" s="32"/>
      <c r="D30" s="114"/>
      <c r="E30" s="114"/>
      <c r="F30" s="126"/>
      <c r="G30" s="126"/>
      <c r="H30" s="42"/>
      <c r="I30" s="123"/>
      <c r="J30" s="115"/>
      <c r="K30" s="42"/>
      <c r="L30" s="116"/>
      <c r="M30" s="116"/>
      <c r="N30" s="116"/>
      <c r="O30" s="117"/>
      <c r="P30" s="68"/>
      <c r="Q30" s="118"/>
      <c r="T30" s="68"/>
      <c r="U30" s="112"/>
    </row>
    <row r="31" spans="1:19" s="38" customFormat="1" ht="17.25">
      <c r="A31" s="127"/>
      <c r="B31" s="128" t="s">
        <v>97</v>
      </c>
      <c r="C31" s="129"/>
      <c r="D31" s="130"/>
      <c r="E31" s="130"/>
      <c r="F31" s="131">
        <f>SUM(F13:F30)</f>
        <v>716.70454034</v>
      </c>
      <c r="G31" s="131">
        <f>SUM(G13:G30)</f>
        <v>780.9206152279926</v>
      </c>
      <c r="H31" s="131">
        <f>SUM(H13:H30)</f>
        <v>780.9206152279926</v>
      </c>
      <c r="I31" s="131">
        <f>SUM(I13:I30)</f>
        <v>0</v>
      </c>
      <c r="J31" s="131">
        <f>SUM(J13:J30)</f>
        <v>0</v>
      </c>
      <c r="K31" s="131">
        <f>SUM(K13:K30)</f>
        <v>780.920615227993</v>
      </c>
      <c r="L31" s="131">
        <f>SUM(L13:L30)</f>
        <v>251.252655604152</v>
      </c>
      <c r="M31" s="131">
        <f>SUM(M13:M30)</f>
        <v>256.94781590359503</v>
      </c>
      <c r="N31" s="131">
        <f>SUM(N13:N30)</f>
        <v>272.720143720246</v>
      </c>
      <c r="O31" s="132">
        <f>SUM(O13:O30)</f>
        <v>780.920615227993</v>
      </c>
      <c r="P31" s="68">
        <f>O31-G31</f>
        <v>0</v>
      </c>
      <c r="Q31" s="118">
        <f>O31-N31-M31-L31</f>
        <v>0</v>
      </c>
      <c r="S31" s="1"/>
    </row>
    <row r="32" spans="1:15" ht="24" customHeight="1" hidden="1">
      <c r="A32" s="133"/>
      <c r="B32" s="134"/>
      <c r="C32" s="135"/>
      <c r="D32" s="135"/>
      <c r="E32" s="135"/>
      <c r="F32" s="136"/>
      <c r="G32" s="136"/>
      <c r="H32" s="136"/>
      <c r="I32" s="137"/>
      <c r="J32" s="137"/>
      <c r="K32" s="137"/>
      <c r="L32" s="137"/>
      <c r="M32" s="137"/>
      <c r="N32" s="137"/>
      <c r="O32" s="137"/>
    </row>
    <row r="33" spans="1:29" ht="20.25" hidden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15" ht="15.75" hidden="1">
      <c r="A34" s="133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8"/>
      <c r="M34" s="138"/>
      <c r="N34" s="138"/>
      <c r="O34" s="135"/>
    </row>
    <row r="35" spans="1:15" ht="15.75" hidden="1">
      <c r="A35" s="133"/>
      <c r="B35" s="134"/>
      <c r="C35" s="135"/>
      <c r="D35" s="135"/>
      <c r="E35" s="135"/>
      <c r="F35" s="139">
        <f>F31-F30-F28-F26-F25-F24-F23-F22-F21-F20-F17-F16-F15-F14-F18</f>
        <v>0</v>
      </c>
      <c r="G35" s="139">
        <f>G31-G30-G28-G26-G25-G24-G23-G22-G21-G20-G17-G16-G15-G14-G18</f>
        <v>0</v>
      </c>
      <c r="H35" s="139">
        <f>H31-H30-H28-H26-H25-H24-H23-H22-H21-H20-H17-H16-H15-H14-H18</f>
        <v>0</v>
      </c>
      <c r="I35" s="139">
        <f>I31-I30-I28-I26-I25-I24-I23-I22-I21-I20-I17-I16-I15-I14-I18</f>
        <v>0</v>
      </c>
      <c r="J35" s="139">
        <f>J31-J30-J28-J26-J25-J24-J23-J22-J21-J20-J17-J16-J15-J14-J18</f>
        <v>0</v>
      </c>
      <c r="K35" s="139">
        <f>K31-K30-K28-K26-K25-K24-K23-K22-K21-K20-K17-K16-K15-K14-K18</f>
        <v>0</v>
      </c>
      <c r="L35" s="139">
        <f>L31-L30-L28-L26-L25-L24-L23-L22-L21-L20-L17-L16-L15-L14-L18</f>
        <v>0</v>
      </c>
      <c r="M35" s="139">
        <f>M31-M30-M28-M26-M25-M24-M23-M22-M21-M20-M17-M16-M15-M14-M18</f>
        <v>0</v>
      </c>
      <c r="N35" s="139">
        <f>N31-N30-N28-N26-N25-N24-N23-N22-N21-N20-N17-N16-N15-N14-N18</f>
        <v>0</v>
      </c>
      <c r="O35" s="139">
        <f>O31-O30-O28-O26-O25-O24-O23-O22-O21-O20-O17-O16-O15-O14-O18</f>
        <v>0</v>
      </c>
    </row>
    <row r="36" spans="1:15" ht="16.5" hidden="1">
      <c r="A36" s="133"/>
      <c r="B36" s="134"/>
      <c r="C36" s="135"/>
      <c r="D36" s="135"/>
      <c r="E36" s="135"/>
      <c r="F36" s="140"/>
      <c r="G36" s="140">
        <f>G20-'прил.1'!P20+'прил.1'!X20</f>
        <v>0</v>
      </c>
      <c r="H36" s="135"/>
      <c r="I36" s="135"/>
      <c r="J36" s="135"/>
      <c r="K36" s="135"/>
      <c r="L36" s="141">
        <f>L31-'[2]24-26'!H29/1000000</f>
        <v>0</v>
      </c>
      <c r="M36" s="141">
        <f>M31-'[2]24-26'!H59/1000000</f>
        <v>0</v>
      </c>
      <c r="N36" s="141">
        <f>N31-'[2]24-26'!H87/1000000</f>
        <v>0</v>
      </c>
      <c r="O36" s="138"/>
    </row>
    <row r="37" spans="1:15" ht="16.5" hidden="1">
      <c r="A37" s="133"/>
      <c r="B37" s="134"/>
      <c r="C37" s="135"/>
      <c r="D37" s="135"/>
      <c r="E37" s="135"/>
      <c r="F37" s="135"/>
      <c r="G37" s="140"/>
      <c r="H37" s="135"/>
      <c r="I37" s="135"/>
      <c r="J37" s="135"/>
      <c r="K37" s="135"/>
      <c r="L37" s="142"/>
      <c r="M37" s="135"/>
      <c r="N37" s="135"/>
      <c r="O37" s="135"/>
    </row>
    <row r="38" spans="1:15" ht="16.5" hidden="1">
      <c r="A38" s="133"/>
      <c r="B38" s="134"/>
      <c r="C38" s="135"/>
      <c r="D38" s="135"/>
      <c r="E38" s="135"/>
      <c r="F38" s="135"/>
      <c r="G38" s="140"/>
      <c r="H38" s="135"/>
      <c r="I38" s="135"/>
      <c r="J38" s="135"/>
      <c r="K38" s="135"/>
      <c r="L38" s="135"/>
      <c r="M38" s="135"/>
      <c r="N38" s="135"/>
      <c r="O38" s="135"/>
    </row>
    <row r="39" spans="1:15" ht="16.5" hidden="1">
      <c r="A39" s="133"/>
      <c r="B39" s="134"/>
      <c r="C39" s="135"/>
      <c r="D39" s="135"/>
      <c r="E39" s="135"/>
      <c r="F39" s="136">
        <f>F28-'[1]4. Расчет'!BJ38/1000000</f>
        <v>0</v>
      </c>
      <c r="G39" s="140">
        <f>G28-'[1]4. Расчет'!AW38/1000000</f>
        <v>0</v>
      </c>
      <c r="H39" s="135"/>
      <c r="I39" s="135"/>
      <c r="J39" s="135"/>
      <c r="K39" s="135"/>
      <c r="L39" s="135"/>
      <c r="M39" s="135"/>
      <c r="N39" s="135"/>
      <c r="O39" s="135"/>
    </row>
    <row r="40" spans="1:15" ht="16.5" hidden="1">
      <c r="A40" s="133"/>
      <c r="B40" s="134"/>
      <c r="C40" s="135"/>
      <c r="D40" s="135"/>
      <c r="E40" s="135"/>
      <c r="F40" s="135"/>
      <c r="G40" s="140"/>
      <c r="H40" s="135"/>
      <c r="I40" s="135"/>
      <c r="J40" s="135"/>
      <c r="K40" s="135"/>
      <c r="L40" s="135"/>
      <c r="M40" s="135"/>
      <c r="N40" s="135"/>
      <c r="O40" s="135"/>
    </row>
    <row r="41" spans="1:15" ht="16.5" hidden="1">
      <c r="A41" s="133"/>
      <c r="B41" s="134"/>
      <c r="C41" s="135"/>
      <c r="D41" s="135"/>
      <c r="E41" s="135"/>
      <c r="F41" s="135"/>
      <c r="G41" s="140"/>
      <c r="H41" s="135"/>
      <c r="I41" s="135"/>
      <c r="J41" s="135"/>
      <c r="K41" s="135"/>
      <c r="L41" s="135"/>
      <c r="M41" s="135"/>
      <c r="N41" s="135"/>
      <c r="O41" s="135"/>
    </row>
    <row r="42" spans="1:15" ht="16.5" hidden="1">
      <c r="A42" s="133"/>
      <c r="B42" s="134"/>
      <c r="C42" s="135"/>
      <c r="D42" s="135"/>
      <c r="E42" s="135"/>
      <c r="F42" s="135"/>
      <c r="G42" s="140"/>
      <c r="H42" s="135"/>
      <c r="I42" s="135"/>
      <c r="J42" s="135"/>
      <c r="K42" s="135"/>
      <c r="L42" s="135"/>
      <c r="M42" s="135"/>
      <c r="N42" s="135"/>
      <c r="O42" s="135"/>
    </row>
    <row r="43" spans="1:15" ht="16.5">
      <c r="A43" s="133"/>
      <c r="B43" s="134"/>
      <c r="C43" s="135"/>
      <c r="D43" s="135"/>
      <c r="E43" s="135"/>
      <c r="F43" s="135"/>
      <c r="G43" s="140"/>
      <c r="H43" s="135"/>
      <c r="I43" s="135"/>
      <c r="J43" s="135"/>
      <c r="K43" s="135"/>
      <c r="L43" s="135"/>
      <c r="M43" s="135"/>
      <c r="N43" s="135"/>
      <c r="O43" s="135"/>
    </row>
    <row r="44" spans="1:15" ht="16.5">
      <c r="A44" s="133"/>
      <c r="B44" s="134"/>
      <c r="C44" s="135"/>
      <c r="D44" s="135"/>
      <c r="E44" s="135"/>
      <c r="F44" s="135"/>
      <c r="G44" s="140"/>
      <c r="H44" s="135"/>
      <c r="I44" s="135"/>
      <c r="J44" s="135"/>
      <c r="K44" s="135"/>
      <c r="L44" s="135"/>
      <c r="M44" s="135"/>
      <c r="N44" s="135"/>
      <c r="O44" s="135"/>
    </row>
    <row r="45" spans="1:15" ht="16.5">
      <c r="A45" s="133"/>
      <c r="B45" s="134"/>
      <c r="C45" s="135"/>
      <c r="D45" s="135"/>
      <c r="E45" s="135"/>
      <c r="F45" s="135"/>
      <c r="G45" s="140"/>
      <c r="H45" s="135"/>
      <c r="I45" s="135"/>
      <c r="J45" s="135"/>
      <c r="K45" s="135"/>
      <c r="L45" s="135"/>
      <c r="M45" s="135"/>
      <c r="N45" s="135"/>
      <c r="O45" s="135"/>
    </row>
    <row r="46" spans="1:15" ht="16.5">
      <c r="A46" s="133"/>
      <c r="B46" s="134"/>
      <c r="C46" s="135"/>
      <c r="D46" s="135"/>
      <c r="E46" s="135"/>
      <c r="F46" s="135"/>
      <c r="G46" s="140"/>
      <c r="H46" s="135"/>
      <c r="I46" s="135"/>
      <c r="J46" s="135"/>
      <c r="K46" s="135"/>
      <c r="L46" s="135"/>
      <c r="M46" s="135"/>
      <c r="N46" s="135"/>
      <c r="O46" s="135"/>
    </row>
    <row r="47" spans="1:15" ht="16.5">
      <c r="A47" s="133"/>
      <c r="B47" s="134"/>
      <c r="C47" s="135"/>
      <c r="D47" s="135"/>
      <c r="E47" s="135"/>
      <c r="F47" s="135"/>
      <c r="G47" s="140"/>
      <c r="H47" s="135"/>
      <c r="I47" s="135"/>
      <c r="J47" s="135"/>
      <c r="K47" s="135"/>
      <c r="L47" s="135"/>
      <c r="M47" s="135"/>
      <c r="N47" s="135"/>
      <c r="O47" s="135"/>
    </row>
    <row r="48" spans="1:15" ht="16.5">
      <c r="A48" s="133"/>
      <c r="B48" s="134"/>
      <c r="C48" s="135"/>
      <c r="D48" s="135"/>
      <c r="E48" s="135"/>
      <c r="F48" s="135"/>
      <c r="G48" s="140"/>
      <c r="H48" s="135"/>
      <c r="I48" s="135"/>
      <c r="J48" s="135"/>
      <c r="K48" s="135"/>
      <c r="L48" s="135"/>
      <c r="M48" s="135"/>
      <c r="N48" s="135"/>
      <c r="O48" s="135"/>
    </row>
    <row r="49" spans="1:15" ht="16.5">
      <c r="A49" s="133"/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1:15" ht="16.5">
      <c r="A50" s="133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1:15" ht="16.5">
      <c r="A51" s="133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1:15" ht="16.5">
      <c r="A52" s="133"/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1:15" ht="16.5">
      <c r="A53" s="133"/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1:15" ht="16.5">
      <c r="A54" s="133"/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ht="16.5">
      <c r="A55" s="133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ht="16.5">
      <c r="A56" s="133"/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ht="16.5">
      <c r="A57" s="133"/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ht="16.5">
      <c r="A58" s="133"/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ht="16.5">
      <c r="A59" s="133"/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6.5">
      <c r="A60" s="133"/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6.5">
      <c r="A61" s="133"/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6.5">
      <c r="A62" s="133"/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6.5">
      <c r="A63" s="133"/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5.75">
      <c r="A64" s="133"/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5.75">
      <c r="A65" s="133"/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5.75">
      <c r="A66" s="133"/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ht="15.75">
      <c r="A67" s="133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ht="15.75">
      <c r="A68" s="133"/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ht="15.75">
      <c r="A69" s="133"/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5.75">
      <c r="A70" s="133"/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5.75">
      <c r="A71" s="133"/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5.75">
      <c r="A72" s="133"/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ht="15.75">
      <c r="A73" s="133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5.75">
      <c r="A74" s="133"/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5.75">
      <c r="A75" s="133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15.75">
      <c r="A76" s="133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5.75">
      <c r="A77" s="1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5.75">
      <c r="A78" s="133"/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5.75">
      <c r="A79" s="133"/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5.75">
      <c r="A80" s="133"/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2" spans="1:15" ht="17.2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</row>
  </sheetData>
  <sheetProtection password="CC71" sheet="1"/>
  <mergeCells count="19">
    <mergeCell ref="A3:O3"/>
    <mergeCell ref="A4:O4"/>
    <mergeCell ref="A6:O6"/>
    <mergeCell ref="A7:O7"/>
    <mergeCell ref="A8:O8"/>
    <mergeCell ref="A9:A11"/>
    <mergeCell ref="B9:B11"/>
    <mergeCell ref="C9:C11"/>
    <mergeCell ref="D9:D11"/>
    <mergeCell ref="E9:E10"/>
    <mergeCell ref="F9:F10"/>
    <mergeCell ref="G9:I9"/>
    <mergeCell ref="J9:K9"/>
    <mergeCell ref="L9:O9"/>
    <mergeCell ref="G10:I10"/>
    <mergeCell ref="J10:K10"/>
    <mergeCell ref="O10:O11"/>
    <mergeCell ref="A33:AC33"/>
    <mergeCell ref="A82:O82"/>
  </mergeCells>
  <dataValidations count="1">
    <dataValidation type="textLength" operator="lessThanOrEqual" allowBlank="1" showErrorMessage="1" errorTitle="Ошибка" error="Допускается ввод не более 900 символов!" sqref="F14:H18 H20:H26 F27:H27 H28 H30">
      <formula1>900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37"/>
  <sheetViews>
    <sheetView view="pageBreakPreview" zoomScaleNormal="62" zoomScaleSheetLayoutView="100" workbookViewId="0" topLeftCell="A1">
      <selection activeCell="AP40" sqref="AP40"/>
    </sheetView>
  </sheetViews>
  <sheetFormatPr defaultColWidth="9.00390625" defaultRowHeight="12.75"/>
  <cols>
    <col min="1" max="1" width="12.875" style="1" customWidth="1"/>
    <col min="2" max="2" width="95.50390625" style="1" customWidth="1"/>
    <col min="3" max="3" width="15.75390625" style="1" customWidth="1"/>
    <col min="4" max="4" width="14.125" style="1" customWidth="1"/>
    <col min="5" max="5" width="17.50390625" style="1" customWidth="1"/>
    <col min="6" max="6" width="9.875" style="1" customWidth="1"/>
    <col min="7" max="7" width="7.625" style="1" customWidth="1"/>
    <col min="8" max="8" width="9.875" style="1" hidden="1" customWidth="1"/>
    <col min="9" max="9" width="7.625" style="1" hidden="1" customWidth="1"/>
    <col min="10" max="10" width="9.875" style="1" hidden="1" customWidth="1"/>
    <col min="11" max="11" width="7.625" style="1" hidden="1" customWidth="1"/>
    <col min="12" max="12" width="9.875" style="1" hidden="1" customWidth="1"/>
    <col min="13" max="13" width="7.625" style="1" hidden="1" customWidth="1"/>
    <col min="14" max="14" width="9.875" style="1" hidden="1" customWidth="1"/>
    <col min="15" max="15" width="7.625" style="1" hidden="1" customWidth="1"/>
    <col min="16" max="16" width="9.50390625" style="1" customWidth="1"/>
    <col min="17" max="17" width="8.25390625" style="1" customWidth="1"/>
    <col min="18" max="18" width="9.125" style="1" customWidth="1"/>
    <col min="19" max="19" width="7.875" style="1" customWidth="1"/>
    <col min="20" max="20" width="10.00390625" style="1" customWidth="1"/>
    <col min="21" max="21" width="9.25390625" style="1" customWidth="1"/>
    <col min="22" max="22" width="5.625" style="1" hidden="1" customWidth="1"/>
    <col min="23" max="23" width="2.00390625" style="1" hidden="1" customWidth="1"/>
    <col min="24" max="24" width="5.625" style="1" hidden="1" customWidth="1"/>
    <col min="25" max="31" width="5.625" style="1" customWidth="1"/>
    <col min="32" max="16384" width="9.00390625" style="1" customWidth="1"/>
  </cols>
  <sheetData>
    <row r="1" spans="1:21" ht="18.75">
      <c r="A1" s="144"/>
      <c r="B1" s="145"/>
      <c r="C1" s="145"/>
      <c r="D1" s="146"/>
      <c r="E1" s="14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T1" s="135"/>
      <c r="U1" s="93" t="s">
        <v>116</v>
      </c>
    </row>
    <row r="2" spans="1:21" ht="18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U2" s="4"/>
    </row>
    <row r="3" spans="1:21" ht="15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5.75">
      <c r="A4" s="150" t="s">
        <v>117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151"/>
    </row>
    <row r="5" spans="1:21" ht="15.75">
      <c r="A5" s="152" t="s">
        <v>118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53"/>
    </row>
    <row r="6" spans="1:21" ht="15.75">
      <c r="A6" s="144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47"/>
      <c r="U6" s="147"/>
    </row>
    <row r="7" spans="1:22" ht="18.75">
      <c r="A7" s="97">
        <f>'прил.1'!A6</f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56"/>
      <c r="U7" s="156"/>
      <c r="V7" s="11"/>
    </row>
    <row r="8" spans="1:22" ht="15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51"/>
      <c r="U8" s="151"/>
      <c r="V8" s="14"/>
    </row>
    <row r="9" spans="1:21" ht="16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55"/>
      <c r="U9" s="155"/>
    </row>
    <row r="10" spans="1:21" ht="51.75" customHeight="1">
      <c r="A10" s="157" t="s">
        <v>5</v>
      </c>
      <c r="B10" s="158" t="s">
        <v>100</v>
      </c>
      <c r="C10" s="158" t="s">
        <v>101</v>
      </c>
      <c r="D10" s="18" t="s">
        <v>119</v>
      </c>
      <c r="E10" s="18"/>
      <c r="F10" s="159" t="s">
        <v>120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32.25" customHeight="1">
      <c r="A11" s="157"/>
      <c r="B11" s="158"/>
      <c r="C11" s="158"/>
      <c r="D11" s="18"/>
      <c r="E11" s="18"/>
      <c r="F11" s="160" t="s">
        <v>108</v>
      </c>
      <c r="G11" s="160"/>
      <c r="H11" s="161" t="s">
        <v>121</v>
      </c>
      <c r="I11" s="161"/>
      <c r="J11" s="161" t="s">
        <v>122</v>
      </c>
      <c r="K11" s="161"/>
      <c r="L11" s="161" t="s">
        <v>123</v>
      </c>
      <c r="M11" s="161"/>
      <c r="N11" s="161" t="s">
        <v>124</v>
      </c>
      <c r="O11" s="161"/>
      <c r="P11" s="160" t="s">
        <v>109</v>
      </c>
      <c r="Q11" s="160"/>
      <c r="R11" s="160" t="s">
        <v>110</v>
      </c>
      <c r="S11" s="160"/>
      <c r="T11" s="162" t="s">
        <v>125</v>
      </c>
      <c r="U11" s="162"/>
    </row>
    <row r="12" spans="1:21" ht="45" customHeight="1">
      <c r="A12" s="157"/>
      <c r="B12" s="158"/>
      <c r="C12" s="158"/>
      <c r="D12" s="160" t="s">
        <v>13</v>
      </c>
      <c r="E12" s="160"/>
      <c r="F12" s="161" t="s">
        <v>126</v>
      </c>
      <c r="G12" s="161"/>
      <c r="H12" s="161" t="s">
        <v>126</v>
      </c>
      <c r="I12" s="161"/>
      <c r="J12" s="161" t="s">
        <v>126</v>
      </c>
      <c r="K12" s="161"/>
      <c r="L12" s="161" t="s">
        <v>126</v>
      </c>
      <c r="M12" s="161"/>
      <c r="N12" s="161" t="s">
        <v>126</v>
      </c>
      <c r="O12" s="161"/>
      <c r="P12" s="161" t="s">
        <v>126</v>
      </c>
      <c r="Q12" s="161"/>
      <c r="R12" s="161" t="s">
        <v>126</v>
      </c>
      <c r="S12" s="161"/>
      <c r="T12" s="163" t="s">
        <v>13</v>
      </c>
      <c r="U12" s="163"/>
    </row>
    <row r="13" spans="1:21" ht="60.75" customHeight="1">
      <c r="A13" s="157"/>
      <c r="B13" s="158"/>
      <c r="C13" s="158"/>
      <c r="D13" s="24" t="s">
        <v>127</v>
      </c>
      <c r="E13" s="24" t="s">
        <v>128</v>
      </c>
      <c r="F13" s="24" t="s">
        <v>127</v>
      </c>
      <c r="G13" s="24" t="s">
        <v>128</v>
      </c>
      <c r="H13" s="24" t="s">
        <v>127</v>
      </c>
      <c r="I13" s="24" t="s">
        <v>128</v>
      </c>
      <c r="J13" s="24" t="s">
        <v>127</v>
      </c>
      <c r="K13" s="24" t="s">
        <v>128</v>
      </c>
      <c r="L13" s="24" t="s">
        <v>127</v>
      </c>
      <c r="M13" s="24" t="s">
        <v>128</v>
      </c>
      <c r="N13" s="24" t="s">
        <v>127</v>
      </c>
      <c r="O13" s="24" t="s">
        <v>128</v>
      </c>
      <c r="P13" s="24" t="s">
        <v>127</v>
      </c>
      <c r="Q13" s="24" t="s">
        <v>128</v>
      </c>
      <c r="R13" s="24" t="s">
        <v>127</v>
      </c>
      <c r="S13" s="24" t="s">
        <v>128</v>
      </c>
      <c r="T13" s="24" t="s">
        <v>127</v>
      </c>
      <c r="U13" s="164" t="s">
        <v>128</v>
      </c>
    </row>
    <row r="14" spans="1:21" ht="16.5">
      <c r="A14" s="27">
        <v>1</v>
      </c>
      <c r="B14" s="100">
        <v>2</v>
      </c>
      <c r="C14" s="10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8</v>
      </c>
      <c r="Q14" s="21">
        <v>9</v>
      </c>
      <c r="R14" s="21">
        <v>10</v>
      </c>
      <c r="S14" s="104">
        <v>11</v>
      </c>
      <c r="T14" s="100">
        <v>12</v>
      </c>
      <c r="U14" s="22">
        <v>13</v>
      </c>
    </row>
    <row r="15" spans="1:23" ht="15.75">
      <c r="A15" s="105">
        <f>'прил.1'!A13</f>
        <v>0</v>
      </c>
      <c r="B15" s="31" t="s">
        <v>63</v>
      </c>
      <c r="C15" s="32"/>
      <c r="D15" s="10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9"/>
      <c r="V15" s="1">
        <f aca="true" t="shared" si="0" ref="V15:V16">T15-R15-P15-F15</f>
        <v>0</v>
      </c>
      <c r="W15" s="1">
        <f aca="true" t="shared" si="1" ref="W15:W16">D15-T15</f>
        <v>0</v>
      </c>
    </row>
    <row r="16" spans="1:23" ht="16.5" hidden="1">
      <c r="A16" s="39">
        <f>'прил.1'!A14</f>
        <v>0</v>
      </c>
      <c r="B16" s="45">
        <f>'прил.1'!B14</f>
        <v>0</v>
      </c>
      <c r="C16" s="165">
        <f>'прил.1'!C14</f>
        <v>0</v>
      </c>
      <c r="D16" s="166">
        <f aca="true" t="shared" si="2" ref="D16:D20">T16</f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>
        <v>1</v>
      </c>
      <c r="O16" s="21"/>
      <c r="P16" s="21"/>
      <c r="Q16" s="21"/>
      <c r="R16" s="21"/>
      <c r="S16" s="21"/>
      <c r="T16" s="21">
        <f aca="true" t="shared" si="3" ref="T16:T20">R16+P16+F16</f>
        <v>0</v>
      </c>
      <c r="U16" s="29"/>
      <c r="V16" s="1">
        <f t="shared" si="0"/>
        <v>0</v>
      </c>
      <c r="W16" s="1">
        <f t="shared" si="1"/>
        <v>0</v>
      </c>
    </row>
    <row r="17" spans="1:21" ht="16.5" hidden="1">
      <c r="A17" s="39">
        <f>'прил.1'!A15</f>
        <v>0</v>
      </c>
      <c r="B17" s="46">
        <f>'прил.1'!B15</f>
        <v>0</v>
      </c>
      <c r="C17" s="167">
        <f>'прил.1'!C15</f>
        <v>0</v>
      </c>
      <c r="D17" s="166">
        <f t="shared" si="2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f t="shared" si="3"/>
        <v>0</v>
      </c>
      <c r="U17" s="29"/>
    </row>
    <row r="18" spans="1:21" ht="16.5" hidden="1">
      <c r="A18" s="39">
        <f>'прил.1'!A16</f>
        <v>0</v>
      </c>
      <c r="B18" s="46">
        <f>'прил.1'!B16</f>
        <v>0</v>
      </c>
      <c r="C18" s="167">
        <f>'прил.1'!C16</f>
        <v>0</v>
      </c>
      <c r="D18" s="166">
        <f t="shared" si="2"/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>
        <f t="shared" si="3"/>
        <v>1</v>
      </c>
      <c r="U18" s="29"/>
    </row>
    <row r="19" spans="1:21" ht="16.5" hidden="1">
      <c r="A19" s="39">
        <f>'прил.1'!A17</f>
        <v>0</v>
      </c>
      <c r="B19" s="46">
        <f>'прил.1'!B17</f>
        <v>0</v>
      </c>
      <c r="C19" s="167">
        <f>'прил.1'!C17</f>
        <v>0</v>
      </c>
      <c r="D19" s="166">
        <f t="shared" si="2"/>
        <v>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4</v>
      </c>
      <c r="S19" s="21"/>
      <c r="T19" s="21">
        <f t="shared" si="3"/>
        <v>4</v>
      </c>
      <c r="U19" s="29"/>
    </row>
    <row r="20" spans="1:21" ht="16.5" hidden="1">
      <c r="A20" s="39">
        <f>'прил.1'!A18</f>
        <v>0</v>
      </c>
      <c r="B20" s="46">
        <f>'прил.1'!B18</f>
        <v>0</v>
      </c>
      <c r="C20" s="167">
        <f>'прил.1'!C18</f>
        <v>0</v>
      </c>
      <c r="D20" s="166">
        <f t="shared" si="2"/>
        <v>18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18</v>
      </c>
      <c r="S20" s="21"/>
      <c r="T20" s="21">
        <f t="shared" si="3"/>
        <v>18</v>
      </c>
      <c r="U20" s="29"/>
    </row>
    <row r="21" spans="1:21" ht="16.5">
      <c r="A21" s="105">
        <f>'прил.1'!A19</f>
        <v>0</v>
      </c>
      <c r="B21" s="50" t="s">
        <v>68</v>
      </c>
      <c r="C21" s="51"/>
      <c r="D21" s="16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3" ht="15" customHeight="1" hidden="1">
      <c r="A22" s="39">
        <f>'прил.1'!A20</f>
        <v>0</v>
      </c>
      <c r="B22" s="45">
        <f>'прил.1'!B20</f>
        <v>0</v>
      </c>
      <c r="C22" s="165">
        <f>'прил.1'!C20</f>
        <v>0</v>
      </c>
      <c r="D22" s="166">
        <f aca="true" t="shared" si="4" ref="D22:D28">T22</f>
        <v>0</v>
      </c>
      <c r="E22" s="21"/>
      <c r="F22" s="21"/>
      <c r="G22" s="21"/>
      <c r="H22" s="21"/>
      <c r="I22" s="21"/>
      <c r="J22" s="21">
        <v>4</v>
      </c>
      <c r="K22" s="21"/>
      <c r="L22" s="21"/>
      <c r="M22" s="21"/>
      <c r="N22" s="21"/>
      <c r="O22" s="21"/>
      <c r="P22" s="21"/>
      <c r="Q22" s="21"/>
      <c r="R22" s="21"/>
      <c r="S22" s="21"/>
      <c r="T22" s="166">
        <f aca="true" t="shared" si="5" ref="T22:T28">R22+P22+F22</f>
        <v>0</v>
      </c>
      <c r="U22" s="29"/>
      <c r="V22" s="1">
        <f aca="true" t="shared" si="6" ref="V22:V30">T22-R22-P22-F22</f>
        <v>0</v>
      </c>
      <c r="W22" s="1">
        <f aca="true" t="shared" si="7" ref="W22:W30">D22-T22</f>
        <v>0</v>
      </c>
    </row>
    <row r="23" spans="1:23" ht="16.5" hidden="1">
      <c r="A23" s="39">
        <f>'прил.1'!A21</f>
        <v>0</v>
      </c>
      <c r="B23" s="45">
        <f>'прил.1'!B21</f>
        <v>0</v>
      </c>
      <c r="C23" s="165">
        <f>'прил.1'!C21</f>
        <v>0</v>
      </c>
      <c r="D23" s="166">
        <f t="shared" si="4"/>
        <v>0</v>
      </c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166">
        <f t="shared" si="5"/>
        <v>0</v>
      </c>
      <c r="U23" s="29"/>
      <c r="V23" s="1">
        <f t="shared" si="6"/>
        <v>0</v>
      </c>
      <c r="W23" s="1">
        <f t="shared" si="7"/>
        <v>0</v>
      </c>
    </row>
    <row r="24" spans="1:23" ht="16.5" hidden="1">
      <c r="A24" s="39">
        <f>'прил.1'!A22</f>
        <v>0</v>
      </c>
      <c r="B24" s="45">
        <f>'прил.1'!B22</f>
        <v>0</v>
      </c>
      <c r="C24" s="165">
        <f>'прил.1'!C22</f>
        <v>0</v>
      </c>
      <c r="D24" s="166">
        <f t="shared" si="4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66">
        <f t="shared" si="5"/>
        <v>0</v>
      </c>
      <c r="U24" s="29"/>
      <c r="V24" s="1">
        <f t="shared" si="6"/>
        <v>0</v>
      </c>
      <c r="W24" s="1">
        <f t="shared" si="7"/>
        <v>0</v>
      </c>
    </row>
    <row r="25" spans="1:23" ht="16.5" hidden="1">
      <c r="A25" s="39">
        <f>'прил.1'!A23</f>
        <v>0</v>
      </c>
      <c r="B25" s="45">
        <f>'прил.1'!B23</f>
        <v>0</v>
      </c>
      <c r="C25" s="165">
        <f>'прил.1'!C23</f>
        <v>0</v>
      </c>
      <c r="D25" s="166">
        <f t="shared" si="4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 t="shared" si="5"/>
        <v>0</v>
      </c>
      <c r="U25" s="29"/>
      <c r="V25" s="1">
        <f t="shared" si="6"/>
        <v>0</v>
      </c>
      <c r="W25" s="1">
        <f t="shared" si="7"/>
        <v>0</v>
      </c>
    </row>
    <row r="26" spans="1:23" ht="16.5" hidden="1">
      <c r="A26" s="39">
        <f>'прил.1'!A24</f>
        <v>0</v>
      </c>
      <c r="B26" s="45">
        <f>'прил.1'!B24</f>
        <v>0</v>
      </c>
      <c r="C26" s="165">
        <f>'прил.1'!C24</f>
        <v>0</v>
      </c>
      <c r="D26" s="166">
        <f t="shared" si="4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f t="shared" si="5"/>
        <v>0</v>
      </c>
      <c r="U26" s="29"/>
      <c r="V26" s="1">
        <f t="shared" si="6"/>
        <v>0</v>
      </c>
      <c r="W26" s="1">
        <f t="shared" si="7"/>
        <v>0</v>
      </c>
    </row>
    <row r="27" spans="1:23" ht="16.5" hidden="1">
      <c r="A27" s="168">
        <f>'прил.1'!A25</f>
        <v>0</v>
      </c>
      <c r="B27" s="169">
        <f>'прил.1'!B25</f>
        <v>0</v>
      </c>
      <c r="C27" s="170">
        <f>'прил.1'!C25</f>
        <v>0</v>
      </c>
      <c r="D27" s="171">
        <f t="shared" si="4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f t="shared" si="5"/>
        <v>0</v>
      </c>
      <c r="U27" s="29"/>
      <c r="V27" s="1">
        <f t="shared" si="6"/>
        <v>0</v>
      </c>
      <c r="W27" s="1">
        <f t="shared" si="7"/>
        <v>0</v>
      </c>
    </row>
    <row r="28" spans="1:23" ht="16.5" hidden="1">
      <c r="A28" s="168">
        <f>'прил.1'!A26</f>
        <v>0</v>
      </c>
      <c r="B28" s="169">
        <f>'прил.1'!B26</f>
        <v>0</v>
      </c>
      <c r="C28" s="170">
        <f>'прил.1'!C26</f>
        <v>0</v>
      </c>
      <c r="D28" s="171">
        <f t="shared" si="4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f t="shared" si="5"/>
        <v>0</v>
      </c>
      <c r="U28" s="29"/>
      <c r="V28" s="1">
        <f t="shared" si="6"/>
        <v>0</v>
      </c>
      <c r="W28" s="1">
        <f t="shared" si="7"/>
        <v>0</v>
      </c>
    </row>
    <row r="29" spans="1:23" ht="15.75">
      <c r="A29" s="30">
        <f>'прил.1'!A27</f>
        <v>0</v>
      </c>
      <c r="B29" s="31">
        <f>'прил.1'!B27</f>
        <v>0</v>
      </c>
      <c r="C29" s="56"/>
      <c r="D29" s="166"/>
      <c r="E29" s="21"/>
      <c r="F29" s="166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9"/>
      <c r="V29" s="1">
        <f t="shared" si="6"/>
        <v>0</v>
      </c>
      <c r="W29" s="1">
        <f t="shared" si="7"/>
        <v>0</v>
      </c>
    </row>
    <row r="30" spans="1:23" ht="16.5">
      <c r="A30" s="39">
        <f>'прил.1'!A28</f>
        <v>0</v>
      </c>
      <c r="B30" s="45">
        <f>'прил.1'!B28</f>
        <v>0</v>
      </c>
      <c r="C30" s="165">
        <f>'прил.1'!C28</f>
        <v>0</v>
      </c>
      <c r="D30" s="166">
        <f>T30</f>
        <v>111933</v>
      </c>
      <c r="E30" s="166">
        <f>U30</f>
        <v>0</v>
      </c>
      <c r="F30" s="166">
        <v>38321</v>
      </c>
      <c r="G30" s="21"/>
      <c r="H30" s="166"/>
      <c r="I30" s="166"/>
      <c r="J30" s="166">
        <v>3185</v>
      </c>
      <c r="K30" s="166"/>
      <c r="L30" s="166">
        <v>19146</v>
      </c>
      <c r="M30" s="166"/>
      <c r="N30" s="166">
        <v>15990</v>
      </c>
      <c r="O30" s="166"/>
      <c r="P30" s="166">
        <v>36989</v>
      </c>
      <c r="Q30" s="166"/>
      <c r="R30" s="166">
        <v>36623</v>
      </c>
      <c r="S30" s="166"/>
      <c r="T30" s="166">
        <f>R30+P30+F30</f>
        <v>111933</v>
      </c>
      <c r="U30" s="172">
        <f>S30+Q30+G30</f>
        <v>0</v>
      </c>
      <c r="V30" s="1">
        <f t="shared" si="6"/>
        <v>0</v>
      </c>
      <c r="W30" s="1">
        <f t="shared" si="7"/>
        <v>0</v>
      </c>
    </row>
    <row r="31" spans="1:21" ht="15.75">
      <c r="A31" s="105">
        <f>'прил.1'!A29</f>
        <v>0</v>
      </c>
      <c r="B31" s="31" t="s">
        <v>129</v>
      </c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29"/>
    </row>
    <row r="32" spans="1:21" ht="16.5" hidden="1">
      <c r="A32" s="39"/>
      <c r="B32" s="45"/>
      <c r="C32" s="165"/>
      <c r="D32" s="16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9"/>
    </row>
    <row r="33" ht="16.5" customHeight="1">
      <c r="J33" s="1">
        <f>F30-J30-L30-N30</f>
        <v>0</v>
      </c>
    </row>
    <row r="34" spans="1:29" ht="20.25" customHeight="1" hidden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ht="15.75" hidden="1"/>
    <row r="36" ht="15.75" hidden="1"/>
    <row r="37" spans="6:20" ht="15.75" hidden="1">
      <c r="F37" s="94">
        <f>F30-'[1]4. Расчет'!X38</f>
        <v>0</v>
      </c>
      <c r="P37" s="94">
        <f>P30-'[1]4. Расчет'!AG38</f>
        <v>0</v>
      </c>
      <c r="R37" s="94">
        <f>R30-'[1]4. Расчет'!AP38</f>
        <v>0</v>
      </c>
      <c r="T37" s="94">
        <f>T30-'[1]4. Расчет'!AV38</f>
        <v>0</v>
      </c>
    </row>
    <row r="38" ht="15.75" hidden="1"/>
    <row r="39" ht="15.75" hidden="1"/>
  </sheetData>
  <sheetProtection password="CC71" sheet="1"/>
  <mergeCells count="28">
    <mergeCell ref="A4:S4"/>
    <mergeCell ref="A5:S5"/>
    <mergeCell ref="A7:S7"/>
    <mergeCell ref="A8:S8"/>
    <mergeCell ref="A9:S9"/>
    <mergeCell ref="A10:A13"/>
    <mergeCell ref="B10:B13"/>
    <mergeCell ref="C10:C13"/>
    <mergeCell ref="D10:E11"/>
    <mergeCell ref="F10:U10"/>
    <mergeCell ref="F11:G11"/>
    <mergeCell ref="H11:I11"/>
    <mergeCell ref="J11:K11"/>
    <mergeCell ref="L11:M11"/>
    <mergeCell ref="N11:O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34:AC34"/>
  </mergeCells>
  <dataValidations count="1">
    <dataValidation type="textLength" operator="lessThanOrEqual" allowBlank="1" showErrorMessage="1" errorTitle="Ошибка" error="Допускается ввод не более 900 символов!" sqref="F15:F20 H15:H20 J15:J20 L15:L20 N15:N20 P15:P20 R15:R20 F22:F31 H22:H32 J22:J32 L22:L32 N22:N32 P22:P27 R22:R32 P29:P32 G30 O30 F32">
      <formula1>900</formula1>
    </dataValidation>
  </dataValidation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Normal="62" zoomScaleSheetLayoutView="100" workbookViewId="0" topLeftCell="A1">
      <selection activeCell="F47" sqref="F47"/>
    </sheetView>
  </sheetViews>
  <sheetFormatPr defaultColWidth="9.00390625" defaultRowHeight="12.75" outlineLevelCol="1"/>
  <cols>
    <col min="1" max="1" width="13.125" style="1" customWidth="1"/>
    <col min="2" max="2" width="101.875" style="1" customWidth="1"/>
    <col min="3" max="3" width="15.75390625" style="1" customWidth="1"/>
    <col min="4" max="4" width="20.00390625" style="1" customWidth="1"/>
    <col min="5" max="6" width="17.125" style="1" customWidth="1"/>
    <col min="7" max="7" width="17.125" style="1" hidden="1" customWidth="1" outlineLevel="1"/>
    <col min="8" max="8" width="12.875" style="1" hidden="1" customWidth="1" outlineLevel="1"/>
    <col min="9" max="9" width="17.125" style="1" hidden="1" customWidth="1" outlineLevel="1"/>
    <col min="10" max="10" width="12.875" style="1" hidden="1" customWidth="1" outlineLevel="1"/>
    <col min="11" max="11" width="17.125" style="1" hidden="1" customWidth="1" outlineLevel="1"/>
    <col min="12" max="12" width="12.50390625" style="1" hidden="1" customWidth="1" outlineLevel="1"/>
    <col min="13" max="13" width="17.125" style="1" hidden="1" customWidth="1" outlineLevel="1"/>
    <col min="14" max="14" width="12.50390625" style="1" hidden="1" customWidth="1" outlineLevel="1"/>
    <col min="15" max="20" width="17.125" style="1" customWidth="1"/>
    <col min="21" max="21" width="7.125" style="1" hidden="1" customWidth="1"/>
    <col min="22" max="22" width="4.125" style="1" hidden="1" customWidth="1"/>
    <col min="23" max="23" width="4.25390625" style="1" hidden="1" customWidth="1"/>
    <col min="24" max="24" width="5.00390625" style="1" hidden="1" customWidth="1"/>
    <col min="25" max="25" width="5.625" style="1" hidden="1" customWidth="1"/>
    <col min="26" max="26" width="6.125" style="1" hidden="1" customWidth="1"/>
    <col min="27" max="27" width="6.50390625" style="1" hidden="1" customWidth="1"/>
    <col min="28" max="28" width="6.125" style="1" customWidth="1"/>
    <col min="29" max="30" width="5.625" style="1" customWidth="1"/>
    <col min="31" max="31" width="14.625" style="1" customWidth="1"/>
    <col min="32" max="41" width="5.625" style="1" customWidth="1"/>
    <col min="42" max="16384" width="9.00390625" style="1" customWidth="1"/>
  </cols>
  <sheetData>
    <row r="1" ht="15.75">
      <c r="T1" s="93" t="s">
        <v>130</v>
      </c>
    </row>
    <row r="2" spans="17:20" ht="18.75">
      <c r="Q2" s="173"/>
      <c r="R2" s="173"/>
      <c r="S2" s="173"/>
      <c r="T2" s="4"/>
    </row>
    <row r="4" spans="1:18" ht="15.75">
      <c r="A4" s="150" t="s">
        <v>117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0" ht="15.75">
      <c r="A5" s="152" t="s">
        <v>131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74"/>
      <c r="R5" s="174"/>
      <c r="S5" s="174"/>
      <c r="T5" s="174"/>
    </row>
    <row r="6" spans="1:20" ht="15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34" ht="18.75">
      <c r="A7" s="97">
        <f>'прил.1'!A6</f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3" ht="15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1" ht="15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ht="31.5" customHeight="1">
      <c r="A10" s="157" t="s">
        <v>5</v>
      </c>
      <c r="B10" s="158" t="s">
        <v>100</v>
      </c>
      <c r="C10" s="158" t="s">
        <v>101</v>
      </c>
      <c r="D10" s="158" t="s">
        <v>132</v>
      </c>
      <c r="E10" s="177" t="s">
        <v>133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</row>
    <row r="11" spans="1:20" ht="44.25" customHeight="1">
      <c r="A11" s="157"/>
      <c r="B11" s="158"/>
      <c r="C11" s="158"/>
      <c r="D11" s="158"/>
      <c r="E11" s="160" t="s">
        <v>108</v>
      </c>
      <c r="F11" s="160"/>
      <c r="G11" s="160" t="s">
        <v>134</v>
      </c>
      <c r="H11" s="160"/>
      <c r="I11" s="160" t="s">
        <v>135</v>
      </c>
      <c r="J11" s="160"/>
      <c r="K11" s="160" t="s">
        <v>136</v>
      </c>
      <c r="L11" s="160"/>
      <c r="M11" s="160" t="s">
        <v>137</v>
      </c>
      <c r="N11" s="160"/>
      <c r="O11" s="160" t="s">
        <v>109</v>
      </c>
      <c r="P11" s="160"/>
      <c r="Q11" s="160" t="s">
        <v>110</v>
      </c>
      <c r="R11" s="160"/>
      <c r="S11" s="179" t="s">
        <v>125</v>
      </c>
      <c r="T11" s="179"/>
    </row>
    <row r="12" spans="1:20" ht="69.75" customHeight="1">
      <c r="A12" s="157"/>
      <c r="B12" s="158"/>
      <c r="C12" s="158"/>
      <c r="D12" s="158"/>
      <c r="E12" s="160" t="s">
        <v>13</v>
      </c>
      <c r="F12" s="160"/>
      <c r="G12" s="160" t="s">
        <v>13</v>
      </c>
      <c r="H12" s="160"/>
      <c r="I12" s="160" t="s">
        <v>13</v>
      </c>
      <c r="J12" s="160"/>
      <c r="K12" s="160" t="s">
        <v>13</v>
      </c>
      <c r="L12" s="160"/>
      <c r="M12" s="160" t="s">
        <v>13</v>
      </c>
      <c r="N12" s="160"/>
      <c r="O12" s="160" t="s">
        <v>13</v>
      </c>
      <c r="P12" s="160"/>
      <c r="Q12" s="160" t="s">
        <v>13</v>
      </c>
      <c r="R12" s="160"/>
      <c r="S12" s="163" t="s">
        <v>13</v>
      </c>
      <c r="T12" s="163"/>
    </row>
    <row r="13" spans="1:20" ht="37.5" customHeight="1">
      <c r="A13" s="157"/>
      <c r="B13" s="158"/>
      <c r="C13" s="158"/>
      <c r="D13" s="161" t="s">
        <v>18</v>
      </c>
      <c r="E13" s="161" t="s">
        <v>138</v>
      </c>
      <c r="F13" s="161" t="s">
        <v>139</v>
      </c>
      <c r="G13" s="161" t="s">
        <v>138</v>
      </c>
      <c r="H13" s="161" t="s">
        <v>139</v>
      </c>
      <c r="I13" s="161" t="s">
        <v>138</v>
      </c>
      <c r="J13" s="161" t="s">
        <v>139</v>
      </c>
      <c r="K13" s="161" t="s">
        <v>138</v>
      </c>
      <c r="L13" s="161" t="s">
        <v>139</v>
      </c>
      <c r="M13" s="161" t="s">
        <v>138</v>
      </c>
      <c r="N13" s="161" t="s">
        <v>139</v>
      </c>
      <c r="O13" s="161" t="s">
        <v>138</v>
      </c>
      <c r="P13" s="161" t="s">
        <v>140</v>
      </c>
      <c r="Q13" s="161" t="s">
        <v>138</v>
      </c>
      <c r="R13" s="161" t="s">
        <v>140</v>
      </c>
      <c r="S13" s="161" t="s">
        <v>138</v>
      </c>
      <c r="T13" s="179" t="s">
        <v>139</v>
      </c>
    </row>
    <row r="14" spans="1:20" ht="66" customHeight="1">
      <c r="A14" s="157"/>
      <c r="B14" s="158"/>
      <c r="C14" s="158"/>
      <c r="D14" s="161"/>
      <c r="E14" s="24" t="s">
        <v>141</v>
      </c>
      <c r="F14" s="24" t="s">
        <v>141</v>
      </c>
      <c r="G14" s="24" t="s">
        <v>141</v>
      </c>
      <c r="H14" s="24" t="s">
        <v>141</v>
      </c>
      <c r="I14" s="24" t="s">
        <v>141</v>
      </c>
      <c r="J14" s="24" t="s">
        <v>141</v>
      </c>
      <c r="K14" s="24" t="s">
        <v>141</v>
      </c>
      <c r="L14" s="24" t="s">
        <v>141</v>
      </c>
      <c r="M14" s="24" t="s">
        <v>141</v>
      </c>
      <c r="N14" s="24" t="s">
        <v>141</v>
      </c>
      <c r="O14" s="24" t="s">
        <v>141</v>
      </c>
      <c r="P14" s="24" t="s">
        <v>141</v>
      </c>
      <c r="Q14" s="24" t="s">
        <v>141</v>
      </c>
      <c r="R14" s="24" t="s">
        <v>141</v>
      </c>
      <c r="S14" s="24" t="s">
        <v>141</v>
      </c>
      <c r="T14" s="164" t="s">
        <v>141</v>
      </c>
    </row>
    <row r="15" spans="1:22" ht="15.75">
      <c r="A15" s="180">
        <v>1</v>
      </c>
      <c r="B15" s="160">
        <v>2</v>
      </c>
      <c r="C15" s="160">
        <v>3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0">
        <v>9</v>
      </c>
      <c r="J15" s="160">
        <v>10</v>
      </c>
      <c r="K15" s="160">
        <v>11</v>
      </c>
      <c r="L15" s="160">
        <v>12</v>
      </c>
      <c r="M15" s="160">
        <v>13</v>
      </c>
      <c r="N15" s="160">
        <v>14</v>
      </c>
      <c r="O15" s="160">
        <v>7</v>
      </c>
      <c r="P15" s="160">
        <v>8</v>
      </c>
      <c r="Q15" s="160">
        <v>9</v>
      </c>
      <c r="R15" s="160">
        <v>10</v>
      </c>
      <c r="S15" s="160">
        <v>11</v>
      </c>
      <c r="T15" s="163">
        <v>12</v>
      </c>
      <c r="U15" s="181">
        <v>21</v>
      </c>
      <c r="V15" s="160">
        <v>22</v>
      </c>
    </row>
    <row r="16" spans="1:23" ht="16.5">
      <c r="A16" s="105">
        <f>'прил.1'!A13</f>
        <v>0</v>
      </c>
      <c r="B16" s="31">
        <f>'прил.1'!B13</f>
        <v>0</v>
      </c>
      <c r="C16" s="32"/>
      <c r="D16" s="182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10"/>
      <c r="S16" s="109"/>
      <c r="T16" s="183"/>
      <c r="U16" s="94">
        <f aca="true" t="shared" si="0" ref="U16:U17">T16-R16-P16-F16</f>
        <v>0</v>
      </c>
      <c r="V16" s="94">
        <f aca="true" t="shared" si="1" ref="V16:V17">T16+S16-D16</f>
        <v>0</v>
      </c>
      <c r="W16" s="94">
        <f aca="true" t="shared" si="2" ref="W16:W17">F16-H16-J16-L16-N16</f>
        <v>0</v>
      </c>
    </row>
    <row r="17" spans="1:23" ht="16.5" hidden="1">
      <c r="A17" s="39">
        <f>'прил.1'!A14</f>
        <v>0</v>
      </c>
      <c r="B17" s="45">
        <f>'прил.1'!B14</f>
        <v>0</v>
      </c>
      <c r="C17" s="165">
        <f>'прил.1'!C14</f>
        <v>0</v>
      </c>
      <c r="D17" s="116">
        <f>'прил.2'!G14</f>
        <v>0</v>
      </c>
      <c r="E17" s="116"/>
      <c r="F17" s="116">
        <f>'прил.2'!L14</f>
        <v>0</v>
      </c>
      <c r="G17" s="116"/>
      <c r="H17" s="116"/>
      <c r="I17" s="116"/>
      <c r="J17" s="116"/>
      <c r="K17" s="116"/>
      <c r="L17" s="116"/>
      <c r="M17" s="116"/>
      <c r="N17" s="116">
        <f>F17</f>
        <v>0</v>
      </c>
      <c r="O17" s="116"/>
      <c r="P17" s="116">
        <f>'прил.2'!M14</f>
        <v>0</v>
      </c>
      <c r="Q17" s="116"/>
      <c r="R17" s="116">
        <f>'прил.2'!N14</f>
        <v>0</v>
      </c>
      <c r="S17" s="116">
        <f aca="true" t="shared" si="3" ref="S17:S21">Q17+O17+E17</f>
        <v>0</v>
      </c>
      <c r="T17" s="117">
        <f aca="true" t="shared" si="4" ref="T17:T21">R17+P17+F17</f>
        <v>0</v>
      </c>
      <c r="U17" s="94">
        <f t="shared" si="0"/>
        <v>0</v>
      </c>
      <c r="V17" s="94">
        <f t="shared" si="1"/>
        <v>0</v>
      </c>
      <c r="W17" s="94">
        <f t="shared" si="2"/>
        <v>0</v>
      </c>
    </row>
    <row r="18" spans="1:22" ht="16.5" hidden="1">
      <c r="A18" s="39">
        <f>'прил.1'!A15</f>
        <v>0</v>
      </c>
      <c r="B18" s="46">
        <f>'прил.1'!B15</f>
        <v>0</v>
      </c>
      <c r="C18" s="167">
        <f>'прил.1'!C15</f>
        <v>0</v>
      </c>
      <c r="D18" s="116">
        <f>'прил.2'!G15</f>
        <v>0</v>
      </c>
      <c r="E18" s="116"/>
      <c r="F18" s="116">
        <f>'прил.2'!L15</f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>
        <f>'прил.2'!M15</f>
        <v>0</v>
      </c>
      <c r="Q18" s="116"/>
      <c r="R18" s="116">
        <f>'прил.2'!N15</f>
        <v>0</v>
      </c>
      <c r="S18" s="116">
        <f t="shared" si="3"/>
        <v>0</v>
      </c>
      <c r="T18" s="117">
        <f t="shared" si="4"/>
        <v>0</v>
      </c>
      <c r="U18" s="94"/>
      <c r="V18" s="94"/>
    </row>
    <row r="19" spans="1:22" ht="16.5" hidden="1">
      <c r="A19" s="39">
        <f>'прил.1'!A16</f>
        <v>0</v>
      </c>
      <c r="B19" s="46">
        <f>'прил.1'!B16</f>
        <v>0</v>
      </c>
      <c r="C19" s="167">
        <f>'прил.1'!C16</f>
        <v>0</v>
      </c>
      <c r="D19" s="116">
        <f>'прил.2'!G16</f>
        <v>0</v>
      </c>
      <c r="E19" s="116"/>
      <c r="F19" s="116">
        <f>'прил.2'!L16</f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>
        <f>'прил.2'!M16</f>
        <v>0</v>
      </c>
      <c r="Q19" s="116"/>
      <c r="R19" s="116">
        <f>'прил.2'!N16</f>
        <v>0</v>
      </c>
      <c r="S19" s="116">
        <f t="shared" si="3"/>
        <v>0</v>
      </c>
      <c r="T19" s="117">
        <f t="shared" si="4"/>
        <v>0</v>
      </c>
      <c r="U19" s="94"/>
      <c r="V19" s="94"/>
    </row>
    <row r="20" spans="1:22" ht="16.5" hidden="1">
      <c r="A20" s="39">
        <f>'прил.1'!A17</f>
        <v>0</v>
      </c>
      <c r="B20" s="46">
        <f>'прил.1'!B17</f>
        <v>0</v>
      </c>
      <c r="C20" s="167">
        <f>'прил.1'!C17</f>
        <v>0</v>
      </c>
      <c r="D20" s="116">
        <f>'прил.2'!G17</f>
        <v>0</v>
      </c>
      <c r="E20" s="116"/>
      <c r="F20" s="116">
        <f>'прил.2'!L17</f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>
        <f>'прил.2'!M17</f>
        <v>0</v>
      </c>
      <c r="Q20" s="116"/>
      <c r="R20" s="116">
        <f>'прил.2'!N17</f>
        <v>0</v>
      </c>
      <c r="S20" s="116">
        <f t="shared" si="3"/>
        <v>0</v>
      </c>
      <c r="T20" s="117">
        <f t="shared" si="4"/>
        <v>0</v>
      </c>
      <c r="U20" s="94"/>
      <c r="V20" s="94"/>
    </row>
    <row r="21" spans="1:22" ht="16.5" hidden="1">
      <c r="A21" s="39">
        <f>'прил.1'!A18</f>
        <v>0</v>
      </c>
      <c r="B21" s="46">
        <f>'прил.1'!B18</f>
        <v>0</v>
      </c>
      <c r="C21" s="167">
        <f>'прил.1'!C18</f>
        <v>0</v>
      </c>
      <c r="D21" s="116">
        <f>'прил.2'!G18</f>
        <v>0</v>
      </c>
      <c r="E21" s="116"/>
      <c r="F21" s="116">
        <f>'прил.2'!L18</f>
        <v>0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>
        <f>'прил.2'!M18</f>
        <v>0</v>
      </c>
      <c r="Q21" s="116"/>
      <c r="R21" s="116">
        <f>'прил.2'!N18</f>
        <v>0</v>
      </c>
      <c r="S21" s="116">
        <f t="shared" si="3"/>
        <v>0</v>
      </c>
      <c r="T21" s="117">
        <f t="shared" si="4"/>
        <v>0</v>
      </c>
      <c r="U21" s="94"/>
      <c r="V21" s="94"/>
    </row>
    <row r="22" spans="1:23" ht="16.5">
      <c r="A22" s="105">
        <f>'прил.1'!A19</f>
        <v>0</v>
      </c>
      <c r="B22" s="31">
        <f>'прил.1'!B19</f>
        <v>0</v>
      </c>
      <c r="C22" s="51"/>
      <c r="D22" s="116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1"/>
      <c r="U22" s="94"/>
      <c r="V22" s="94"/>
      <c r="W22" s="94">
        <f aca="true" t="shared" si="5" ref="W22:W31">F22-H22-J22-L22-N22</f>
        <v>0</v>
      </c>
    </row>
    <row r="23" spans="1:23" ht="16.5" hidden="1">
      <c r="A23" s="39">
        <f>'прил.2'!A20</f>
        <v>0</v>
      </c>
      <c r="B23" s="45">
        <f>'прил.2'!B20</f>
        <v>0</v>
      </c>
      <c r="C23" s="165">
        <f>'прил.2'!C20</f>
        <v>0</v>
      </c>
      <c r="D23" s="116">
        <f>'прил.2'!G20</f>
        <v>0</v>
      </c>
      <c r="E23" s="116"/>
      <c r="F23" s="116">
        <f>'прил.2'!L20</f>
        <v>0</v>
      </c>
      <c r="G23" s="116"/>
      <c r="H23" s="116"/>
      <c r="I23" s="116"/>
      <c r="J23" s="116">
        <f aca="true" t="shared" si="6" ref="J23:J24">F23</f>
        <v>0</v>
      </c>
      <c r="K23" s="116"/>
      <c r="L23" s="116"/>
      <c r="M23" s="116"/>
      <c r="N23" s="116"/>
      <c r="O23" s="116"/>
      <c r="P23" s="116">
        <f>'прил.2'!M20</f>
        <v>0</v>
      </c>
      <c r="Q23" s="116"/>
      <c r="R23" s="116">
        <f>'прил.2'!N20</f>
        <v>0</v>
      </c>
      <c r="S23" s="116">
        <f aca="true" t="shared" si="7" ref="S23:S29">Q23+O23+E23</f>
        <v>0</v>
      </c>
      <c r="T23" s="117">
        <f aca="true" t="shared" si="8" ref="T23:T29">R23+P23+F23</f>
        <v>0</v>
      </c>
      <c r="U23" s="94">
        <f aca="true" t="shared" si="9" ref="U23:U28">T23-R23-P23-F23</f>
        <v>0</v>
      </c>
      <c r="V23" s="94">
        <f aca="true" t="shared" si="10" ref="V23:V28">T23+S23-D23</f>
        <v>0</v>
      </c>
      <c r="W23" s="94">
        <f t="shared" si="5"/>
        <v>0</v>
      </c>
    </row>
    <row r="24" spans="1:23" ht="16.5" hidden="1">
      <c r="A24" s="39">
        <f>'прил.2'!A21</f>
        <v>0</v>
      </c>
      <c r="B24" s="45">
        <f>'прил.2'!B21</f>
        <v>0</v>
      </c>
      <c r="C24" s="165">
        <f>'прил.2'!C21</f>
        <v>0</v>
      </c>
      <c r="D24" s="116">
        <f>'прил.2'!G21</f>
        <v>0</v>
      </c>
      <c r="E24" s="116"/>
      <c r="F24" s="116">
        <f>'прил.2'!L21</f>
        <v>0</v>
      </c>
      <c r="G24" s="116"/>
      <c r="H24" s="116"/>
      <c r="I24" s="116"/>
      <c r="J24" s="116">
        <f t="shared" si="6"/>
        <v>0</v>
      </c>
      <c r="K24" s="116"/>
      <c r="L24" s="116"/>
      <c r="M24" s="116"/>
      <c r="N24" s="116"/>
      <c r="O24" s="116"/>
      <c r="P24" s="116">
        <f>'прил.2'!M21</f>
        <v>0</v>
      </c>
      <c r="Q24" s="116"/>
      <c r="R24" s="116">
        <f>'прил.2'!N21</f>
        <v>0</v>
      </c>
      <c r="S24" s="116">
        <f t="shared" si="7"/>
        <v>0</v>
      </c>
      <c r="T24" s="117">
        <f t="shared" si="8"/>
        <v>0</v>
      </c>
      <c r="U24" s="94">
        <f t="shared" si="9"/>
        <v>0</v>
      </c>
      <c r="V24" s="94">
        <f t="shared" si="10"/>
        <v>0</v>
      </c>
      <c r="W24" s="94">
        <f t="shared" si="5"/>
        <v>0</v>
      </c>
    </row>
    <row r="25" spans="1:23" ht="16.5" hidden="1">
      <c r="A25" s="39">
        <f>'прил.2'!A22</f>
        <v>0</v>
      </c>
      <c r="B25" s="45">
        <f>'прил.2'!B22</f>
        <v>0</v>
      </c>
      <c r="C25" s="165">
        <f>'прил.2'!C22</f>
        <v>0</v>
      </c>
      <c r="D25" s="116">
        <f>'прил.2'!G22</f>
        <v>0</v>
      </c>
      <c r="E25" s="116"/>
      <c r="F25" s="116">
        <f>'прил.2'!L22</f>
        <v>0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>
        <f>'прил.2'!M22</f>
        <v>0</v>
      </c>
      <c r="Q25" s="116"/>
      <c r="R25" s="116">
        <f>'прил.2'!N22</f>
        <v>0</v>
      </c>
      <c r="S25" s="116">
        <f t="shared" si="7"/>
        <v>0</v>
      </c>
      <c r="T25" s="117">
        <f t="shared" si="8"/>
        <v>0</v>
      </c>
      <c r="U25" s="94">
        <f t="shared" si="9"/>
        <v>0</v>
      </c>
      <c r="V25" s="94">
        <f t="shared" si="10"/>
        <v>0</v>
      </c>
      <c r="W25" s="94">
        <f t="shared" si="5"/>
        <v>0</v>
      </c>
    </row>
    <row r="26" spans="1:23" ht="16.5" hidden="1">
      <c r="A26" s="39">
        <f>'прил.2'!A23</f>
        <v>0</v>
      </c>
      <c r="B26" s="45">
        <f>'прил.2'!B23</f>
        <v>0</v>
      </c>
      <c r="C26" s="165">
        <f>'прил.2'!C23</f>
        <v>0</v>
      </c>
      <c r="D26" s="116">
        <f>'прил.2'!G23</f>
        <v>0</v>
      </c>
      <c r="E26" s="116"/>
      <c r="F26" s="116">
        <f>'прил.2'!L23</f>
        <v>0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>
        <f>'прил.2'!M23</f>
        <v>0</v>
      </c>
      <c r="Q26" s="116"/>
      <c r="R26" s="116">
        <f>'прил.2'!N23</f>
        <v>0</v>
      </c>
      <c r="S26" s="116">
        <f t="shared" si="7"/>
        <v>0</v>
      </c>
      <c r="T26" s="117">
        <f t="shared" si="8"/>
        <v>0</v>
      </c>
      <c r="U26" s="94">
        <f t="shared" si="9"/>
        <v>0</v>
      </c>
      <c r="V26" s="94">
        <f t="shared" si="10"/>
        <v>0</v>
      </c>
      <c r="W26" s="94">
        <f t="shared" si="5"/>
        <v>0</v>
      </c>
    </row>
    <row r="27" spans="1:23" ht="16.5" hidden="1">
      <c r="A27" s="39">
        <f>'прил.2'!A24</f>
        <v>0</v>
      </c>
      <c r="B27" s="45">
        <f>'прил.2'!B24</f>
        <v>0</v>
      </c>
      <c r="C27" s="165">
        <f>'прил.2'!C24</f>
        <v>0</v>
      </c>
      <c r="D27" s="116">
        <f>'прил.2'!G24</f>
        <v>0</v>
      </c>
      <c r="E27" s="116"/>
      <c r="F27" s="116">
        <f>'прил.2'!L24</f>
        <v>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>
        <f>'прил.2'!M24</f>
        <v>0</v>
      </c>
      <c r="Q27" s="116"/>
      <c r="R27" s="116">
        <f>'прил.2'!N24</f>
        <v>0</v>
      </c>
      <c r="S27" s="116">
        <f t="shared" si="7"/>
        <v>0</v>
      </c>
      <c r="T27" s="117">
        <f t="shared" si="8"/>
        <v>0</v>
      </c>
      <c r="U27" s="94">
        <f t="shared" si="9"/>
        <v>0</v>
      </c>
      <c r="V27" s="94">
        <f t="shared" si="10"/>
        <v>0</v>
      </c>
      <c r="W27" s="94">
        <f t="shared" si="5"/>
        <v>0</v>
      </c>
    </row>
    <row r="28" spans="1:23" ht="16.5" hidden="1">
      <c r="A28" s="168">
        <f>'прил.2'!A25</f>
        <v>0</v>
      </c>
      <c r="B28" s="169">
        <f>'прил.2'!B25</f>
        <v>0</v>
      </c>
      <c r="C28" s="170">
        <f>'прил.2'!C25</f>
        <v>0</v>
      </c>
      <c r="D28" s="116">
        <f>'прил.2'!G25</f>
        <v>0</v>
      </c>
      <c r="E28" s="116"/>
      <c r="F28" s="116">
        <f>'прил.2'!L25</f>
        <v>0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>
        <f>'прил.2'!M25</f>
        <v>0</v>
      </c>
      <c r="Q28" s="116"/>
      <c r="R28" s="116">
        <f>'прил.2'!N25</f>
        <v>0</v>
      </c>
      <c r="S28" s="116">
        <f t="shared" si="7"/>
        <v>0</v>
      </c>
      <c r="T28" s="117">
        <f t="shared" si="8"/>
        <v>0</v>
      </c>
      <c r="U28" s="94">
        <f t="shared" si="9"/>
        <v>0</v>
      </c>
      <c r="V28" s="94">
        <f t="shared" si="10"/>
        <v>0</v>
      </c>
      <c r="W28" s="94">
        <f t="shared" si="5"/>
        <v>0</v>
      </c>
    </row>
    <row r="29" spans="1:23" ht="16.5" hidden="1">
      <c r="A29" s="168">
        <f>'прил.2'!A26</f>
        <v>0</v>
      </c>
      <c r="B29" s="169">
        <f>'прил.2'!B26</f>
        <v>0</v>
      </c>
      <c r="C29" s="170">
        <f>'прил.2'!C26</f>
        <v>0</v>
      </c>
      <c r="D29" s="116">
        <f>'прил.2'!G26</f>
        <v>0</v>
      </c>
      <c r="E29" s="116"/>
      <c r="F29" s="116">
        <f>'прил.2'!L26</f>
        <v>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>
        <f>'прил.2'!M26</f>
        <v>0</v>
      </c>
      <c r="Q29" s="116"/>
      <c r="R29" s="116">
        <f>'прил.2'!N26</f>
        <v>0</v>
      </c>
      <c r="S29" s="116">
        <f t="shared" si="7"/>
        <v>0</v>
      </c>
      <c r="T29" s="117">
        <f t="shared" si="8"/>
        <v>0</v>
      </c>
      <c r="U29" s="94"/>
      <c r="V29" s="94"/>
      <c r="W29" s="94">
        <f t="shared" si="5"/>
        <v>0</v>
      </c>
    </row>
    <row r="30" spans="1:23" ht="16.5">
      <c r="A30" s="30">
        <f>'прил.2'!A27</f>
        <v>0</v>
      </c>
      <c r="B30" s="31">
        <f>'прил.2'!B27</f>
        <v>0</v>
      </c>
      <c r="C30" s="56"/>
      <c r="D30" s="116"/>
      <c r="E30" s="116"/>
      <c r="F30" s="115"/>
      <c r="G30" s="116"/>
      <c r="H30" s="115"/>
      <c r="I30" s="116"/>
      <c r="J30" s="115"/>
      <c r="K30" s="116"/>
      <c r="L30" s="115"/>
      <c r="M30" s="116"/>
      <c r="N30" s="115"/>
      <c r="O30" s="116"/>
      <c r="P30" s="116"/>
      <c r="Q30" s="116"/>
      <c r="R30" s="116"/>
      <c r="S30" s="115"/>
      <c r="T30" s="121"/>
      <c r="U30" s="94">
        <f aca="true" t="shared" si="11" ref="U30:U31">T30-R30-P30-F30</f>
        <v>0</v>
      </c>
      <c r="V30" s="94">
        <f aca="true" t="shared" si="12" ref="V30:V31">T30+S30-D30</f>
        <v>0</v>
      </c>
      <c r="W30" s="94">
        <f t="shared" si="5"/>
        <v>0</v>
      </c>
    </row>
    <row r="31" spans="1:23" ht="16.5">
      <c r="A31" s="39">
        <f>'прил.1'!A28</f>
        <v>0</v>
      </c>
      <c r="B31" s="45">
        <f>'прил.1'!B28</f>
        <v>0</v>
      </c>
      <c r="C31" s="165">
        <f>'прил.1'!C28</f>
        <v>0</v>
      </c>
      <c r="D31" s="116">
        <f>'прил.2'!G28</f>
        <v>780.9206152279926</v>
      </c>
      <c r="E31" s="116"/>
      <c r="F31" s="116">
        <f>'прил.2'!L28</f>
        <v>251.252655604152</v>
      </c>
      <c r="G31" s="116"/>
      <c r="H31" s="116"/>
      <c r="I31" s="116"/>
      <c r="J31" s="116">
        <v>20.792621771984</v>
      </c>
      <c r="K31" s="116"/>
      <c r="L31" s="116">
        <v>125.339215004856</v>
      </c>
      <c r="M31" s="116"/>
      <c r="N31" s="116">
        <v>105.120818827312</v>
      </c>
      <c r="O31" s="116"/>
      <c r="P31" s="116">
        <f>'прил.2'!M28</f>
        <v>256.94781590359503</v>
      </c>
      <c r="Q31" s="116"/>
      <c r="R31" s="116">
        <f>'прил.2'!N28</f>
        <v>272.720143720246</v>
      </c>
      <c r="S31" s="116">
        <f>Q31+O31+E31</f>
        <v>0</v>
      </c>
      <c r="T31" s="117">
        <f>R31+P31+F31</f>
        <v>780.920615227993</v>
      </c>
      <c r="U31" s="94">
        <f t="shared" si="11"/>
        <v>0</v>
      </c>
      <c r="V31" s="94">
        <f t="shared" si="12"/>
        <v>0</v>
      </c>
      <c r="W31" s="94">
        <f t="shared" si="5"/>
        <v>0</v>
      </c>
    </row>
    <row r="32" spans="1:23" ht="16.5" hidden="1">
      <c r="A32" s="30">
        <f>'прил.2'!A29</f>
        <v>0</v>
      </c>
      <c r="B32" s="31">
        <f>'прил.2'!B29</f>
        <v>0</v>
      </c>
      <c r="C32" s="16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94"/>
      <c r="V32" s="94"/>
      <c r="W32" s="94"/>
    </row>
    <row r="33" spans="1:22" ht="16.5" hidden="1">
      <c r="A33" s="39">
        <f>'прил.1'!A30</f>
        <v>0</v>
      </c>
      <c r="B33" s="45">
        <f>'прил.1'!B30</f>
        <v>0</v>
      </c>
      <c r="C33" s="165">
        <f>'прил.1'!C30</f>
        <v>0</v>
      </c>
      <c r="D33" s="116">
        <f>'прил.2'!G30</f>
        <v>0</v>
      </c>
      <c r="E33" s="116"/>
      <c r="F33" s="116">
        <f>'прил.2'!L30</f>
        <v>0</v>
      </c>
      <c r="G33" s="116"/>
      <c r="H33" s="116"/>
      <c r="I33" s="116"/>
      <c r="J33" s="116"/>
      <c r="K33" s="116"/>
      <c r="L33" s="116"/>
      <c r="M33" s="116"/>
      <c r="N33" s="116">
        <f>F33</f>
        <v>0</v>
      </c>
      <c r="O33" s="116"/>
      <c r="P33" s="116">
        <f>'прил.2'!M30</f>
        <v>0</v>
      </c>
      <c r="Q33" s="116"/>
      <c r="R33" s="116">
        <f>'прил.2'!N30</f>
        <v>0</v>
      </c>
      <c r="S33" s="116">
        <f>Q33+O33+E33</f>
        <v>0</v>
      </c>
      <c r="T33" s="117">
        <f>R33+P33+F33</f>
        <v>0</v>
      </c>
      <c r="U33" s="94"/>
      <c r="V33" s="94"/>
    </row>
    <row r="34" spans="1:23" s="38" customFormat="1" ht="17.25">
      <c r="A34" s="127"/>
      <c r="B34" s="128" t="s">
        <v>142</v>
      </c>
      <c r="C34" s="184"/>
      <c r="D34" s="185">
        <f>SUM(D16:D33)</f>
        <v>780.9206152279926</v>
      </c>
      <c r="E34" s="185">
        <f>SUM(E16:E33)</f>
        <v>0</v>
      </c>
      <c r="F34" s="185">
        <f>SUM(F16:F33)</f>
        <v>251.252655604152</v>
      </c>
      <c r="G34" s="185">
        <f>SUM(G16:G33)</f>
        <v>0</v>
      </c>
      <c r="H34" s="185">
        <f>SUM(H16:H33)</f>
        <v>0</v>
      </c>
      <c r="I34" s="185">
        <f>SUM(I16:I33)</f>
        <v>0</v>
      </c>
      <c r="J34" s="185">
        <f>SUM(J16:J33)</f>
        <v>20.792621771984</v>
      </c>
      <c r="K34" s="185">
        <f>SUM(K16:K33)</f>
        <v>0</v>
      </c>
      <c r="L34" s="185">
        <f>SUM(L16:L33)</f>
        <v>125.339215004856</v>
      </c>
      <c r="M34" s="185">
        <f>SUM(M16:M33)</f>
        <v>0</v>
      </c>
      <c r="N34" s="185">
        <f>SUM(N16:N33)</f>
        <v>105.120818827312</v>
      </c>
      <c r="O34" s="185">
        <f>SUM(O16:O33)</f>
        <v>0</v>
      </c>
      <c r="P34" s="185">
        <f>SUM(P16:P33)</f>
        <v>256.94781590359503</v>
      </c>
      <c r="Q34" s="185">
        <f>SUM(Q16:Q33)</f>
        <v>0</v>
      </c>
      <c r="R34" s="185">
        <f>SUM(R16:R33)</f>
        <v>272.720143720246</v>
      </c>
      <c r="S34" s="185">
        <f>SUM(S16:S33)</f>
        <v>0</v>
      </c>
      <c r="T34" s="186">
        <f>SUM(T16:T33)</f>
        <v>780.920615227993</v>
      </c>
      <c r="U34" s="94">
        <f>T34-R34-P34-F34</f>
        <v>0</v>
      </c>
      <c r="V34" s="94">
        <f>T34+S34-D34</f>
        <v>0</v>
      </c>
      <c r="W34" s="94">
        <f>F34-H34-J34-L34-N34</f>
        <v>0</v>
      </c>
    </row>
    <row r="35" spans="1:23" ht="24.75" customHeight="1" hidden="1">
      <c r="A35" s="133"/>
      <c r="B35" s="134"/>
      <c r="C35" s="135"/>
      <c r="D35" s="137"/>
      <c r="E35" s="137"/>
      <c r="F35" s="137">
        <f>F31-J31-L31-N31</f>
        <v>0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94"/>
      <c r="V35" s="94"/>
      <c r="W35" s="94"/>
    </row>
    <row r="36" spans="1:29" ht="2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0" ht="15.75">
      <c r="A37" s="133"/>
      <c r="B37" s="134"/>
      <c r="C37" s="135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  <row r="38" spans="1:20" ht="15.75">
      <c r="A38" s="133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15.75">
      <c r="A39" s="133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16.5" hidden="1">
      <c r="A40" s="133"/>
      <c r="B40" s="134"/>
      <c r="C40" s="135"/>
      <c r="D40" s="188">
        <f>D34-D31-D29-D28-D27-D25-D26-D24-D23-D17</f>
        <v>0</v>
      </c>
      <c r="E40" s="188">
        <f>E34-E31-E29-E28-E27-E25-E26-E24-E23-E17</f>
        <v>0</v>
      </c>
      <c r="F40" s="188">
        <f>F34-F31-F29-F28-F27-F25-F26-F24-F23-F17</f>
        <v>0</v>
      </c>
      <c r="G40" s="188">
        <f>G34-G31-G29-G28-G27-G25-G26-G24-G23-G17</f>
        <v>0</v>
      </c>
      <c r="H40" s="188">
        <f>H34-H31-H29-H28-H27-H25-H26-H24-H23-H17</f>
        <v>0</v>
      </c>
      <c r="I40" s="188">
        <f>I34-I31-I29-I28-I27-I25-I26-I24-I23-I17</f>
        <v>0</v>
      </c>
      <c r="J40" s="188">
        <f>J34-J31-J29-J28-J27-J25-J26-J24-J23-J17</f>
        <v>0</v>
      </c>
      <c r="K40" s="188">
        <f>K34-K31-K29-K28-K27-K25-K26-K24-K23-K17</f>
        <v>0</v>
      </c>
      <c r="L40" s="188">
        <f>L34-L31-L29-L28-L27-L25-L26-L24-L23-L17</f>
        <v>0</v>
      </c>
      <c r="M40" s="188">
        <f>M34-M31-M29-M28-M27-M25-M26-M24-M23-M17</f>
        <v>0</v>
      </c>
      <c r="N40" s="188">
        <f>N34-N31-N29-N28-N27-N25-N26-N24-N23-N17</f>
        <v>0</v>
      </c>
      <c r="O40" s="188">
        <f>O34-O31-O29-O28-O27-O25-O26-O24-O23-O17</f>
        <v>0</v>
      </c>
      <c r="P40" s="188">
        <f>P34-P31-P29-P28-P27-P25-P26-P24-P23-P17</f>
        <v>0</v>
      </c>
      <c r="Q40" s="188">
        <f>Q34-Q31-Q29-Q28-Q27-Q25-Q26-Q24-Q23-Q17</f>
        <v>0</v>
      </c>
      <c r="R40" s="188">
        <f>R34-R31-R29-R28-R27-R25-R26-R24-R23-R17</f>
        <v>0</v>
      </c>
      <c r="S40" s="188">
        <f>S34-S31-S29-S28-S27-S25-S26-S24-S23-S17</f>
        <v>0</v>
      </c>
      <c r="T40" s="188">
        <f>T34-T31-T29-T28-T27-T25-T26-T24-T23-T17</f>
        <v>0</v>
      </c>
    </row>
    <row r="41" spans="1:20" ht="15.75">
      <c r="A41" s="133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15.75">
      <c r="A42" s="133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15.75">
      <c r="A43" s="133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15.75">
      <c r="A44" s="133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5.75">
      <c r="A45" s="133"/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5.75">
      <c r="A46" s="133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5.75">
      <c r="A47" s="133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15.75">
      <c r="A48" s="133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ht="15.75">
      <c r="A49" s="133"/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ht="15.75">
      <c r="A50" s="133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ht="15.75">
      <c r="A51" s="133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ht="15.75">
      <c r="A52" s="133"/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ht="15.75">
      <c r="A53" s="133"/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15.75">
      <c r="A54" s="133"/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ht="15.75">
      <c r="A55" s="133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ht="15.75">
      <c r="A56" s="133"/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ht="15.75">
      <c r="A57" s="133"/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ht="15.75">
      <c r="A58" s="133"/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ht="15.75">
      <c r="A59" s="133"/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ht="15.75">
      <c r="A60" s="133"/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ht="15.75">
      <c r="A61" s="133"/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ht="15.75">
      <c r="A62" s="133"/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ht="15.75">
      <c r="A63" s="133"/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ht="15.75">
      <c r="A64" s="133"/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ht="15.75">
      <c r="A65" s="133"/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ht="15.75">
      <c r="A66" s="133"/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ht="15.75">
      <c r="A67" s="133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ht="15.75">
      <c r="A68" s="133"/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ht="15.75">
      <c r="A69" s="133"/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15.75">
      <c r="A70" s="133"/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ht="15.75">
      <c r="A71" s="133"/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ht="15.75">
      <c r="A72" s="133"/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ht="15.75">
      <c r="A73" s="133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ht="15.75">
      <c r="A74" s="133"/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ht="15.75">
      <c r="A75" s="133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ht="15.75">
      <c r="A76" s="133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ht="15.75">
      <c r="A77" s="1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ht="15.75">
      <c r="A78" s="133"/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ht="15.75">
      <c r="A79" s="133"/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ht="15.75">
      <c r="A80" s="133"/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ht="15.75">
      <c r="A81" s="133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ht="15.75">
      <c r="A82" s="133"/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ht="15.75">
      <c r="A83" s="133"/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ht="15.75">
      <c r="A84" s="133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ht="15.75">
      <c r="A85" s="133"/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ht="15.75">
      <c r="A86" s="133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ht="15.75">
      <c r="A87" s="133"/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ht="15.75">
      <c r="A88" s="133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90" spans="1:20" ht="15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</sheetData>
  <sheetProtection password="CC71" sheet="1"/>
  <mergeCells count="29">
    <mergeCell ref="A4:P4"/>
    <mergeCell ref="A5:P5"/>
    <mergeCell ref="A7:P7"/>
    <mergeCell ref="A8:P8"/>
    <mergeCell ref="A9:T9"/>
    <mergeCell ref="A10:A14"/>
    <mergeCell ref="B10:B14"/>
    <mergeCell ref="C10:C14"/>
    <mergeCell ref="D10:D12"/>
    <mergeCell ref="E10:T10"/>
    <mergeCell ref="E11:F11"/>
    <mergeCell ref="G11:H11"/>
    <mergeCell ref="I11:J11"/>
    <mergeCell ref="K11:L11"/>
    <mergeCell ref="M11:N11"/>
    <mergeCell ref="O11:P11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D13:D14"/>
    <mergeCell ref="A36:AC36"/>
    <mergeCell ref="A90:T90"/>
  </mergeCell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tabSelected="1" view="pageBreakPreview" zoomScaleNormal="85" zoomScaleSheetLayoutView="100" workbookViewId="0" topLeftCell="A1">
      <selection activeCell="T18" sqref="T18"/>
    </sheetView>
  </sheetViews>
  <sheetFormatPr defaultColWidth="9.00390625" defaultRowHeight="12.75"/>
  <cols>
    <col min="1" max="1" width="10.00390625" style="189" customWidth="1"/>
    <col min="2" max="2" width="69.25390625" style="190" customWidth="1"/>
    <col min="3" max="3" width="18.875" style="191" customWidth="1"/>
    <col min="4" max="5" width="19.50390625" style="191" customWidth="1"/>
    <col min="6" max="6" width="20.125" style="191" customWidth="1"/>
    <col min="7" max="7" width="16.625" style="191" hidden="1" customWidth="1"/>
    <col min="8" max="8" width="22.00390625" style="191" customWidth="1"/>
    <col min="9" max="254" width="10.125" style="191" customWidth="1"/>
    <col min="255" max="255" width="10.00390625" style="191" customWidth="1"/>
    <col min="256" max="16384" width="83.00390625" style="191" customWidth="1"/>
  </cols>
  <sheetData>
    <row r="1" spans="1:50" ht="18.75">
      <c r="A1" s="1"/>
      <c r="B1" s="1"/>
      <c r="C1" s="1"/>
      <c r="D1" s="1"/>
      <c r="E1" s="1"/>
      <c r="F1" s="3" t="s">
        <v>143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 customHeight="1">
      <c r="A5" s="192" t="s">
        <v>117</v>
      </c>
      <c r="B5" s="192"/>
      <c r="C5" s="192"/>
      <c r="D5" s="192"/>
      <c r="E5" s="192"/>
      <c r="F5" s="192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</row>
    <row r="6" spans="1:50" ht="15.75" customHeight="1">
      <c r="A6" s="194" t="s">
        <v>144</v>
      </c>
      <c r="B6" s="194"/>
      <c r="C6" s="194"/>
      <c r="D6" s="194"/>
      <c r="E6" s="194"/>
      <c r="F6" s="194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"/>
      <c r="AS6" s="1"/>
      <c r="AT6" s="1"/>
      <c r="AU6" s="1"/>
      <c r="AV6" s="1"/>
      <c r="AW6" s="1"/>
      <c r="AX6" s="1"/>
    </row>
    <row r="7" spans="1:6" ht="15.75" customHeight="1">
      <c r="A7" s="196" t="s">
        <v>145</v>
      </c>
      <c r="B7" s="196"/>
      <c r="C7" s="196"/>
      <c r="D7" s="196"/>
      <c r="E7" s="196"/>
      <c r="F7" s="196"/>
    </row>
    <row r="8" spans="1:6" ht="18.75">
      <c r="A8" s="197"/>
      <c r="B8" s="197"/>
      <c r="C8" s="197"/>
      <c r="D8" s="197"/>
      <c r="E8" s="197"/>
      <c r="F8" s="197"/>
    </row>
    <row r="9" spans="1:6" ht="15.75" customHeight="1">
      <c r="A9" s="198" t="s">
        <v>4</v>
      </c>
      <c r="B9" s="198"/>
      <c r="C9" s="198"/>
      <c r="D9" s="198"/>
      <c r="E9" s="198"/>
      <c r="F9" s="198"/>
    </row>
    <row r="10" spans="1:6" ht="15.75" customHeight="1">
      <c r="A10" s="199"/>
      <c r="B10" s="199"/>
      <c r="C10" s="199"/>
      <c r="D10" s="199"/>
      <c r="E10" s="199"/>
      <c r="F10" s="199"/>
    </row>
    <row r="11" spans="1:31" ht="15.75" customHeight="1">
      <c r="A11" s="200" t="s">
        <v>146</v>
      </c>
      <c r="B11" s="200"/>
      <c r="C11" s="200"/>
      <c r="D11" s="200"/>
      <c r="E11" s="200"/>
      <c r="F11" s="200"/>
      <c r="K11" s="190"/>
      <c r="P11" s="190"/>
      <c r="U11" s="190"/>
      <c r="Z11" s="190"/>
      <c r="AE11" s="190"/>
    </row>
    <row r="12" spans="1:6" ht="15.75" customHeight="1">
      <c r="A12" s="201" t="s">
        <v>147</v>
      </c>
      <c r="B12" s="201"/>
      <c r="C12" s="201"/>
      <c r="D12" s="201"/>
      <c r="E12" s="201"/>
      <c r="F12" s="201"/>
    </row>
    <row r="13" spans="6:30" s="191" customFormat="1" ht="16.5">
      <c r="F13" s="202" t="s">
        <v>148</v>
      </c>
      <c r="Z13" s="203"/>
      <c r="AA13" s="203"/>
      <c r="AB13" s="203"/>
      <c r="AC13" s="203"/>
      <c r="AD13" s="203"/>
    </row>
    <row r="14" spans="1:30" ht="15.75" customHeight="1">
      <c r="A14" s="204" t="s">
        <v>149</v>
      </c>
      <c r="B14" s="205" t="s">
        <v>150</v>
      </c>
      <c r="C14" s="205" t="s">
        <v>108</v>
      </c>
      <c r="D14" s="206" t="s">
        <v>109</v>
      </c>
      <c r="E14" s="206" t="s">
        <v>110</v>
      </c>
      <c r="F14" s="207" t="s">
        <v>151</v>
      </c>
      <c r="Z14" s="203"/>
      <c r="AA14" s="203"/>
      <c r="AB14" s="203"/>
      <c r="AC14" s="203"/>
      <c r="AD14" s="203"/>
    </row>
    <row r="15" spans="1:6" ht="15.75">
      <c r="A15" s="204"/>
      <c r="B15" s="205"/>
      <c r="C15" s="208" t="s">
        <v>152</v>
      </c>
      <c r="D15" s="208" t="s">
        <v>152</v>
      </c>
      <c r="E15" s="208" t="s">
        <v>152</v>
      </c>
      <c r="F15" s="209" t="s">
        <v>13</v>
      </c>
    </row>
    <row r="16" spans="1:7" ht="15.75">
      <c r="A16" s="210">
        <v>1</v>
      </c>
      <c r="B16" s="211">
        <v>2</v>
      </c>
      <c r="C16" s="212">
        <v>3</v>
      </c>
      <c r="D16" s="211">
        <v>4</v>
      </c>
      <c r="E16" s="212">
        <v>5</v>
      </c>
      <c r="F16" s="213">
        <v>6</v>
      </c>
      <c r="G16" s="214">
        <v>7</v>
      </c>
    </row>
    <row r="17" spans="1:7" s="219" customFormat="1" ht="31.5" customHeight="1">
      <c r="A17" s="215" t="s">
        <v>153</v>
      </c>
      <c r="B17" s="215"/>
      <c r="C17" s="216">
        <f>C18</f>
        <v>301.503186724982</v>
      </c>
      <c r="D17" s="216">
        <f>D18</f>
        <v>308.337379084314</v>
      </c>
      <c r="E17" s="216">
        <f>E18</f>
        <v>327.26417246429503</v>
      </c>
      <c r="F17" s="217">
        <f>F18</f>
        <v>937.1047382735911</v>
      </c>
      <c r="G17" s="218">
        <f aca="true" t="shared" si="0" ref="G17:G19">F17-E17-D17-C17</f>
        <v>0</v>
      </c>
    </row>
    <row r="18" spans="1:7" ht="15.75">
      <c r="A18" s="220" t="s">
        <v>154</v>
      </c>
      <c r="B18" s="221" t="s">
        <v>155</v>
      </c>
      <c r="C18" s="222">
        <f>'прил.1'!K32</f>
        <v>301.503186724982</v>
      </c>
      <c r="D18" s="222">
        <f>'прил.1'!S32</f>
        <v>308.337379084314</v>
      </c>
      <c r="E18" s="222">
        <f>'прил.1'!AA32</f>
        <v>327.26417246429503</v>
      </c>
      <c r="F18" s="223">
        <f aca="true" t="shared" si="1" ref="F18:F19">+C18+D18+E18</f>
        <v>937.1047382735911</v>
      </c>
      <c r="G18" s="218">
        <f t="shared" si="0"/>
        <v>0</v>
      </c>
    </row>
    <row r="19" spans="1:7" ht="15.75">
      <c r="A19" s="220" t="s">
        <v>156</v>
      </c>
      <c r="B19" s="224" t="s">
        <v>157</v>
      </c>
      <c r="C19" s="222">
        <f>C18-C29-C39</f>
        <v>188.41204530401302</v>
      </c>
      <c r="D19" s="222">
        <f>D18-D29-D39</f>
        <v>173.30606239384065</v>
      </c>
      <c r="E19" s="222">
        <f>E18-E29-E39</f>
        <v>163.83941479417604</v>
      </c>
      <c r="F19" s="223">
        <f t="shared" si="1"/>
        <v>525.5575224920296</v>
      </c>
      <c r="G19" s="218">
        <f t="shared" si="0"/>
        <v>0</v>
      </c>
    </row>
    <row r="20" spans="1:6" ht="31.5">
      <c r="A20" s="220" t="s">
        <v>158</v>
      </c>
      <c r="B20" s="225" t="s">
        <v>159</v>
      </c>
      <c r="C20" s="222"/>
      <c r="D20" s="222"/>
      <c r="E20" s="222"/>
      <c r="F20" s="223"/>
    </row>
    <row r="21" spans="1:6" ht="15.75" hidden="1">
      <c r="A21" s="220"/>
      <c r="B21" s="226"/>
      <c r="C21" s="222"/>
      <c r="D21" s="222"/>
      <c r="E21" s="222"/>
      <c r="F21" s="223"/>
    </row>
    <row r="22" spans="1:6" ht="15.75" hidden="1">
      <c r="A22" s="220"/>
      <c r="B22" s="226"/>
      <c r="C22" s="222"/>
      <c r="D22" s="222"/>
      <c r="E22" s="222"/>
      <c r="F22" s="223"/>
    </row>
    <row r="23" spans="1:6" ht="15.75" hidden="1">
      <c r="A23" s="220"/>
      <c r="B23" s="226"/>
      <c r="C23" s="222"/>
      <c r="D23" s="222"/>
      <c r="E23" s="222"/>
      <c r="F23" s="223"/>
    </row>
    <row r="24" spans="1:6" ht="31.5">
      <c r="A24" s="220" t="s">
        <v>160</v>
      </c>
      <c r="B24" s="225" t="s">
        <v>161</v>
      </c>
      <c r="C24" s="222">
        <f>C19</f>
        <v>188.41204530401302</v>
      </c>
      <c r="D24" s="222">
        <f>D19</f>
        <v>173.30606239384065</v>
      </c>
      <c r="E24" s="222">
        <f>E19</f>
        <v>163.83941479417604</v>
      </c>
      <c r="F24" s="223">
        <f>F19</f>
        <v>525.5575224920296</v>
      </c>
    </row>
    <row r="25" spans="1:6" ht="15.75" hidden="1">
      <c r="A25" s="220"/>
      <c r="B25" s="225"/>
      <c r="C25" s="222"/>
      <c r="D25" s="222"/>
      <c r="E25" s="222"/>
      <c r="F25" s="223"/>
    </row>
    <row r="26" spans="1:6" ht="15.75" hidden="1">
      <c r="A26" s="220"/>
      <c r="B26" s="226"/>
      <c r="C26" s="222"/>
      <c r="D26" s="222"/>
      <c r="E26" s="222"/>
      <c r="F26" s="223"/>
    </row>
    <row r="27" spans="1:6" ht="15.75" hidden="1">
      <c r="A27" s="220"/>
      <c r="B27" s="226"/>
      <c r="C27" s="222"/>
      <c r="D27" s="222"/>
      <c r="E27" s="222"/>
      <c r="F27" s="223"/>
    </row>
    <row r="28" spans="1:6" ht="15.75">
      <c r="A28" s="220" t="s">
        <v>162</v>
      </c>
      <c r="B28" s="225" t="s">
        <v>163</v>
      </c>
      <c r="C28" s="222"/>
      <c r="D28" s="222"/>
      <c r="E28" s="222"/>
      <c r="F28" s="223"/>
    </row>
    <row r="29" spans="1:7" ht="15.75">
      <c r="A29" s="220" t="s">
        <v>164</v>
      </c>
      <c r="B29" s="225" t="s">
        <v>165</v>
      </c>
      <c r="C29" s="222">
        <f>C31</f>
        <v>62.840610300139</v>
      </c>
      <c r="D29" s="222">
        <f>D31</f>
        <v>83.6417535097544</v>
      </c>
      <c r="E29" s="222">
        <f>E31</f>
        <v>108.88072892607</v>
      </c>
      <c r="F29" s="223">
        <f>+C29+D29+E29</f>
        <v>255.3630927359634</v>
      </c>
      <c r="G29" s="218">
        <f>F29-E29-D29-C29</f>
        <v>0</v>
      </c>
    </row>
    <row r="30" spans="1:6" ht="31.5">
      <c r="A30" s="220" t="s">
        <v>166</v>
      </c>
      <c r="B30" s="225" t="s">
        <v>167</v>
      </c>
      <c r="C30" s="222">
        <f>C31</f>
        <v>62.840610300139</v>
      </c>
      <c r="D30" s="222">
        <f>D31</f>
        <v>83.6417535097544</v>
      </c>
      <c r="E30" s="222">
        <f>E31</f>
        <v>108.88072892607</v>
      </c>
      <c r="F30" s="223">
        <f>F31</f>
        <v>255.3630927359634</v>
      </c>
    </row>
    <row r="31" spans="1:7" ht="15.75">
      <c r="A31" s="220" t="s">
        <v>168</v>
      </c>
      <c r="B31" s="226" t="s">
        <v>169</v>
      </c>
      <c r="C31" s="222">
        <f>'прил.1'!O32</f>
        <v>62.840610300139</v>
      </c>
      <c r="D31" s="222">
        <f>'прил.1'!W32</f>
        <v>83.6417535097544</v>
      </c>
      <c r="E31" s="222">
        <f>'прил.1'!AE32</f>
        <v>108.88072892607</v>
      </c>
      <c r="F31" s="223">
        <f>+C31+D31+E31</f>
        <v>255.3630927359634</v>
      </c>
      <c r="G31" s="218">
        <f>F31-E31-D31-C31</f>
        <v>0</v>
      </c>
    </row>
    <row r="32" spans="1:6" ht="15.75" hidden="1">
      <c r="A32" s="220"/>
      <c r="B32" s="226"/>
      <c r="C32" s="222"/>
      <c r="D32" s="222"/>
      <c r="E32" s="222"/>
      <c r="F32" s="223"/>
    </row>
    <row r="33" spans="1:6" ht="15.75" hidden="1">
      <c r="A33" s="220"/>
      <c r="B33" s="226"/>
      <c r="C33" s="222"/>
      <c r="D33" s="222"/>
      <c r="E33" s="222"/>
      <c r="F33" s="223"/>
    </row>
    <row r="34" spans="1:6" ht="15.75">
      <c r="A34" s="220" t="s">
        <v>170</v>
      </c>
      <c r="B34" s="225" t="s">
        <v>171</v>
      </c>
      <c r="C34" s="222"/>
      <c r="D34" s="222"/>
      <c r="E34" s="222"/>
      <c r="F34" s="223"/>
    </row>
    <row r="35" spans="1:6" ht="31.5">
      <c r="A35" s="220" t="s">
        <v>172</v>
      </c>
      <c r="B35" s="225" t="s">
        <v>173</v>
      </c>
      <c r="C35" s="222"/>
      <c r="D35" s="222"/>
      <c r="E35" s="222"/>
      <c r="F35" s="223"/>
    </row>
    <row r="36" spans="1:6" ht="15.75" hidden="1">
      <c r="A36" s="220" t="s">
        <v>174</v>
      </c>
      <c r="B36" s="226" t="s">
        <v>175</v>
      </c>
      <c r="C36" s="222"/>
      <c r="D36" s="222"/>
      <c r="E36" s="222"/>
      <c r="F36" s="223"/>
    </row>
    <row r="37" spans="1:6" ht="15.75" hidden="1">
      <c r="A37" s="220"/>
      <c r="B37" s="226"/>
      <c r="C37" s="222"/>
      <c r="D37" s="222"/>
      <c r="E37" s="222"/>
      <c r="F37" s="223"/>
    </row>
    <row r="38" spans="1:6" ht="15.75" hidden="1">
      <c r="A38" s="220"/>
      <c r="B38" s="226"/>
      <c r="C38" s="222"/>
      <c r="D38" s="222"/>
      <c r="E38" s="222"/>
      <c r="F38" s="223"/>
    </row>
    <row r="39" spans="1:8" s="219" customFormat="1" ht="15.75">
      <c r="A39" s="220" t="s">
        <v>176</v>
      </c>
      <c r="B39" s="224" t="s">
        <v>177</v>
      </c>
      <c r="C39" s="222">
        <f>'прил.1'!Q32</f>
        <v>50.25053112083</v>
      </c>
      <c r="D39" s="222">
        <f>'прил.1'!Y32</f>
        <v>51.389563180719</v>
      </c>
      <c r="E39" s="222">
        <f>'прил.1'!AG32</f>
        <v>54.544028744049</v>
      </c>
      <c r="F39" s="223">
        <f>SUM(C39:E39)</f>
        <v>156.184123045598</v>
      </c>
      <c r="G39" s="218">
        <f>F39-E39-D39-C39</f>
        <v>0</v>
      </c>
      <c r="H39" s="227"/>
    </row>
    <row r="40" spans="1:6" ht="15.75">
      <c r="A40" s="220" t="s">
        <v>178</v>
      </c>
      <c r="B40" s="224" t="s">
        <v>179</v>
      </c>
      <c r="C40" s="228"/>
      <c r="D40" s="228"/>
      <c r="E40" s="228"/>
      <c r="F40" s="229"/>
    </row>
    <row r="41" spans="1:8" ht="18.75">
      <c r="A41" s="220" t="s">
        <v>180</v>
      </c>
      <c r="B41" s="225" t="s">
        <v>181</v>
      </c>
      <c r="C41" s="222"/>
      <c r="D41" s="222"/>
      <c r="E41" s="222"/>
      <c r="F41" s="223"/>
      <c r="G41" s="230"/>
      <c r="H41" s="231"/>
    </row>
    <row r="42" spans="1:8" ht="18.75">
      <c r="A42" s="220" t="s">
        <v>182</v>
      </c>
      <c r="B42" s="225" t="s">
        <v>183</v>
      </c>
      <c r="C42" s="222"/>
      <c r="D42" s="222"/>
      <c r="E42" s="222"/>
      <c r="F42" s="223"/>
      <c r="G42" s="230"/>
      <c r="H42" s="231"/>
    </row>
    <row r="43" spans="1:6" ht="15.75">
      <c r="A43" s="220" t="s">
        <v>184</v>
      </c>
      <c r="B43" s="221" t="s">
        <v>185</v>
      </c>
      <c r="C43" s="222"/>
      <c r="D43" s="222"/>
      <c r="E43" s="222"/>
      <c r="F43" s="223"/>
    </row>
    <row r="44" spans="1:6" ht="15.75">
      <c r="A44" s="220" t="s">
        <v>186</v>
      </c>
      <c r="B44" s="224" t="s">
        <v>187</v>
      </c>
      <c r="C44" s="222"/>
      <c r="D44" s="222"/>
      <c r="E44" s="222"/>
      <c r="F44" s="223"/>
    </row>
    <row r="45" spans="1:6" ht="15.75">
      <c r="A45" s="220" t="s">
        <v>188</v>
      </c>
      <c r="B45" s="224" t="s">
        <v>189</v>
      </c>
      <c r="C45" s="222"/>
      <c r="D45" s="222"/>
      <c r="E45" s="222"/>
      <c r="F45" s="223"/>
    </row>
    <row r="46" spans="1:6" ht="15.75">
      <c r="A46" s="220" t="s">
        <v>190</v>
      </c>
      <c r="B46" s="224" t="s">
        <v>191</v>
      </c>
      <c r="C46" s="222"/>
      <c r="D46" s="222"/>
      <c r="E46" s="222"/>
      <c r="F46" s="223"/>
    </row>
    <row r="47" spans="1:6" ht="15.75">
      <c r="A47" s="220" t="s">
        <v>192</v>
      </c>
      <c r="B47" s="224" t="s">
        <v>193</v>
      </c>
      <c r="C47" s="222"/>
      <c r="D47" s="222"/>
      <c r="E47" s="222"/>
      <c r="F47" s="223"/>
    </row>
    <row r="48" spans="1:6" ht="15.75">
      <c r="A48" s="220" t="s">
        <v>194</v>
      </c>
      <c r="B48" s="224" t="s">
        <v>195</v>
      </c>
      <c r="C48" s="222"/>
      <c r="D48" s="222"/>
      <c r="E48" s="222"/>
      <c r="F48" s="223"/>
    </row>
    <row r="49" spans="1:6" ht="15.75">
      <c r="A49" s="220" t="s">
        <v>196</v>
      </c>
      <c r="B49" s="225" t="s">
        <v>197</v>
      </c>
      <c r="C49" s="222"/>
      <c r="D49" s="222"/>
      <c r="E49" s="222"/>
      <c r="F49" s="223"/>
    </row>
    <row r="50" spans="1:6" ht="31.5">
      <c r="A50" s="220" t="s">
        <v>198</v>
      </c>
      <c r="B50" s="226" t="s">
        <v>199</v>
      </c>
      <c r="C50" s="222"/>
      <c r="D50" s="222"/>
      <c r="E50" s="222"/>
      <c r="F50" s="223"/>
    </row>
    <row r="51" spans="1:6" ht="31.5">
      <c r="A51" s="220" t="s">
        <v>200</v>
      </c>
      <c r="B51" s="225" t="s">
        <v>201</v>
      </c>
      <c r="C51" s="222"/>
      <c r="D51" s="222"/>
      <c r="E51" s="222"/>
      <c r="F51" s="223"/>
    </row>
    <row r="52" spans="1:6" ht="47.25">
      <c r="A52" s="220" t="s">
        <v>202</v>
      </c>
      <c r="B52" s="226" t="s">
        <v>203</v>
      </c>
      <c r="C52" s="222"/>
      <c r="D52" s="222"/>
      <c r="E52" s="222"/>
      <c r="F52" s="223"/>
    </row>
    <row r="53" spans="1:6" ht="15.75">
      <c r="A53" s="220" t="s">
        <v>204</v>
      </c>
      <c r="B53" s="224" t="s">
        <v>205</v>
      </c>
      <c r="C53" s="222"/>
      <c r="D53" s="222"/>
      <c r="E53" s="222"/>
      <c r="F53" s="223"/>
    </row>
    <row r="54" spans="1:6" ht="16.5">
      <c r="A54" s="232" t="s">
        <v>206</v>
      </c>
      <c r="B54" s="233" t="s">
        <v>207</v>
      </c>
      <c r="C54" s="234"/>
      <c r="D54" s="234"/>
      <c r="E54" s="234"/>
      <c r="F54" s="235"/>
    </row>
    <row r="55" spans="3:6" ht="15.75" hidden="1">
      <c r="C55" s="236"/>
      <c r="D55" s="236"/>
      <c r="E55" s="236"/>
      <c r="F55" s="236"/>
    </row>
    <row r="56" spans="1:43" ht="83.25" customHeight="1" hidden="1">
      <c r="A56" s="237"/>
      <c r="B56" s="238"/>
      <c r="C56" s="239">
        <f>C17-C19-C29-C39</f>
        <v>0</v>
      </c>
      <c r="D56" s="239">
        <f>D17-D19-D29-D39</f>
        <v>0</v>
      </c>
      <c r="E56" s="239">
        <f>E17-E19-E29-E39</f>
        <v>0</v>
      </c>
      <c r="F56" s="239">
        <f>F17-F19-F29-F39</f>
        <v>0</v>
      </c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</row>
    <row r="57" spans="1:43" ht="20.25" customHeight="1" hidden="1">
      <c r="A57" s="72"/>
      <c r="B57" s="72"/>
      <c r="C57" s="240">
        <f>C17-'[1]4. Расчет'!Z38/1000000</f>
        <v>0</v>
      </c>
      <c r="D57" s="240">
        <f>D17-'[1]4. Расчет'!AI38/1000000</f>
        <v>0</v>
      </c>
      <c r="E57" s="240">
        <f>E17-'[1]4. Расчет'!AR38/1000000</f>
        <v>0</v>
      </c>
      <c r="F57" s="240">
        <f>F17-'[1]4. Расчет'!AX38/1000000</f>
        <v>0</v>
      </c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</row>
    <row r="58" spans="1:41" ht="21.75" hidden="1">
      <c r="A58" s="242"/>
      <c r="B58" s="242"/>
      <c r="C58" s="240"/>
      <c r="D58" s="240"/>
      <c r="E58" s="240"/>
      <c r="F58" s="240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</row>
    <row r="59" spans="1:41" ht="21.75">
      <c r="A59" s="242"/>
      <c r="B59" s="242"/>
      <c r="C59" s="240"/>
      <c r="D59" s="240"/>
      <c r="E59" s="240"/>
      <c r="F59" s="240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</row>
    <row r="60" spans="1:7" ht="21.75">
      <c r="A60" s="143"/>
      <c r="B60" s="143"/>
      <c r="C60" s="240"/>
      <c r="D60" s="240"/>
      <c r="E60" s="240"/>
      <c r="F60" s="240"/>
      <c r="G60" s="73"/>
    </row>
    <row r="61" spans="1:6" ht="16.5">
      <c r="A61" s="243"/>
      <c r="B61" s="243"/>
      <c r="C61" s="243"/>
      <c r="D61" s="243"/>
      <c r="E61" s="243"/>
      <c r="F61" s="243"/>
    </row>
    <row r="62" ht="16.5"/>
    <row r="63" spans="3:6" ht="15.75">
      <c r="C63" s="244"/>
      <c r="D63" s="244"/>
      <c r="E63" s="244"/>
      <c r="F63" s="244"/>
    </row>
    <row r="64" spans="3:5" ht="15.75">
      <c r="C64" s="245"/>
      <c r="D64" s="245"/>
      <c r="E64" s="245"/>
    </row>
  </sheetData>
  <sheetProtection password="CC71" sheet="1"/>
  <mergeCells count="11">
    <mergeCell ref="A5:F5"/>
    <mergeCell ref="A6:F6"/>
    <mergeCell ref="A7:F7"/>
    <mergeCell ref="A8:F8"/>
    <mergeCell ref="A9:F9"/>
    <mergeCell ref="A10:F10"/>
    <mergeCell ref="A11:F11"/>
    <mergeCell ref="A12:F12"/>
    <mergeCell ref="A14:A15"/>
    <mergeCell ref="B14:B15"/>
    <mergeCell ref="A17:B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/>
  <cp:lastPrinted>2021-04-29T06:40:39Z</cp:lastPrinted>
  <dcterms:created xsi:type="dcterms:W3CDTF">2004-09-19T06:34:55Z</dcterms:created>
  <dcterms:modified xsi:type="dcterms:W3CDTF">2023-08-07T11:43:16Z</dcterms:modified>
  <cp:category/>
  <cp:version/>
  <cp:contentType/>
  <cp:contentStatus/>
  <cp:revision>24</cp:revision>
</cp:coreProperties>
</file>