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330" activeTab="1"/>
  </bookViews>
  <sheets>
    <sheet name="стр.1_4" sheetId="1" r:id="rId1"/>
    <sheet name="стр.1_10" sheetId="2" r:id="rId2"/>
    <sheet name="раздел 1" sheetId="3" r:id="rId3"/>
    <sheet name="титул" sheetId="4" r:id="rId4"/>
  </sheets>
  <externalReferences>
    <externalReference r:id="rId7"/>
    <externalReference r:id="rId8"/>
    <externalReference r:id="rId9"/>
    <externalReference r:id="rId10"/>
    <externalReference r:id="rId11"/>
    <externalReference r:id="rId12"/>
  </externalReferences>
  <definedNames>
    <definedName name="TABLE" localSheetId="1">'стр.1_10'!$A$8:$F$44</definedName>
    <definedName name="TABLE" localSheetId="0">'стр.1_4'!$A$8:$F$45</definedName>
    <definedName name="_xlnm.Print_Titles" localSheetId="1">'стр.1_10'!$8:$8</definedName>
    <definedName name="_xlnm.Print_Titles" localSheetId="0">'стр.1_4'!$8:$9</definedName>
    <definedName name="_xlnm.Print_Area" localSheetId="1">'стр.1_10'!$A$1:$F$106</definedName>
    <definedName name="_xlnm.Print_Area" localSheetId="0">'стр.1_4'!$A$1:$I$46</definedName>
  </definedNames>
  <calcPr fullCalcOnLoad="1"/>
</workbook>
</file>

<file path=xl/sharedStrings.xml><?xml version="1.0" encoding="utf-8"?>
<sst xmlns="http://schemas.openxmlformats.org/spreadsheetml/2006/main" count="380" uniqueCount="196">
  <si>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</si>
  <si>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</si>
  <si>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</si>
  <si>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</si>
  <si>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</si>
  <si>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</si>
  <si>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</si>
  <si>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</si>
  <si>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</si>
  <si>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</si>
  <si>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</si>
  <si>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</si>
  <si>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</si>
  <si>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</si>
  <si>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</si>
  <si>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</si>
  <si>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</si>
  <si>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</si>
  <si>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</si>
  <si>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</si>
  <si>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</si>
  <si>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</si>
  <si>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</si>
  <si>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</si>
  <si>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</si>
  <si>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</si>
  <si>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</si>
  <si>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</si>
  <si>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</si>
  <si>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</si>
  <si>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</si>
  <si>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</si>
  <si>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</si>
  <si>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</si>
  <si>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</si>
  <si>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</si>
  <si>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</si>
  <si>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</si>
  <si>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</si>
  <si>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</si>
  <si>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</si>
  <si>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</si>
  <si>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</si>
  <si>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</si>
  <si>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</si>
  <si>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</si>
  <si>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</si>
  <si>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</si>
  <si>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</si>
  <si>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</si>
  <si>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</si>
  <si>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</si>
  <si>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</si>
  <si>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</si>
  <si>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</si>
  <si>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</si>
  <si>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</si>
  <si>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</si>
  <si>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</si>
  <si>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</si>
  <si>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</si>
  <si>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</si>
  <si>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</si>
  <si>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</si>
  <si>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</si>
  <si>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</si>
  <si>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</si>
  <si>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</si>
  <si>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</si>
  <si>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</si>
  <si>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</si>
  <si>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</si>
  <si>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</si>
  <si>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</si>
  <si>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</si>
  <si>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</si>
  <si>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</si>
  <si>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</si>
  <si>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</si>
  <si>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</si>
  <si>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</si>
  <si>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</si>
  <si>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</si>
  <si>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</si>
  <si>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</si>
  <si>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</si>
  <si>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</si>
  <si>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</si>
  <si>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</si>
  <si>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</si>
  <si>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</si>
  <si>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</si>
  <si>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</si>
  <si>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</si>
  <si>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</si>
  <si>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</si>
  <si>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</si>
  <si>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</si>
  <si>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</si>
  <si>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</si>
  <si>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</si>
  <si>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</si>
  <si>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</si>
  <si>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</si>
  <si>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</si>
  <si>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</si>
  <si>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</si>
  <si>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</si>
  <si>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</si>
  <si>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</si>
  <si>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</si>
  <si>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</si>
  <si>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</si>
  <si>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</si>
  <si>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</si>
  <si>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</si>
  <si>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</si>
  <si>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</si>
  <si>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</si>
  <si>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</si>
  <si>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</si>
  <si>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</si>
  <si>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</si>
  <si>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</si>
  <si>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</si>
  <si>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</si>
  <si>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</si>
  <si>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</si>
  <si>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</si>
  <si>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</si>
  <si>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</si>
  <si>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</si>
  <si>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</si>
  <si>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</si>
  <si>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</si>
  <si>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</si>
  <si>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</si>
  <si>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</si>
  <si>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</si>
  <si>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</si>
  <si>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</si>
  <si>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</si>
  <si>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</si>
  <si>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</si>
  <si>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</si>
  <si>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</si>
  <si>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</si>
  <si>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</si>
  <si>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</si>
  <si>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</si>
  <si>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</si>
  <si>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</si>
  <si>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</si>
  <si>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</si>
  <si>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</si>
  <si>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</si>
  <si>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</si>
  <si>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к предложению о размере цен (тарифов), долгосрочных параметров регулирования</t>
  </si>
  <si>
    <t>Раздел 1. Информация об организации</t>
  </si>
  <si>
    <t xml:space="preserve">Полное наименование </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</si>
  <si>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</si>
  <si>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</si>
  <si>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</si>
  <si>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</si>
  <si>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</si>
  <si>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</si>
  <si>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</si>
  <si>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</si>
  <si>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</si>
  <si>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</si>
  <si>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</si>
  <si>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</si>
  <si>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</si>
  <si>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</si>
  <si>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</si>
  <si>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год</t>
  </si>
  <si>
    <t>(расчетный период регулирования)</t>
  </si>
  <si>
    <t>сбытовой надбавки  на</t>
  </si>
  <si>
    <t>АО "АтомЭнергоСбыт" ОП "ТверьАтомЭнергоСбыт"</t>
  </si>
  <si>
    <t>Акционерное общество «АтомЭнергоСбыт» Обособленное подразделение "ТверьАтомЭнергоСбыт"</t>
  </si>
  <si>
    <t xml:space="preserve">Акционерное общество «АтомЭнергоСбыт» </t>
  </si>
  <si>
    <t>АО «АтомЭнергоСбыт»</t>
  </si>
  <si>
    <t xml:space="preserve">115114 г. Москва, ул. Летниковская, дом 10 строение 4 </t>
  </si>
  <si>
    <t>info @ atomsbt.ru</t>
  </si>
  <si>
    <t>+7(495) 784-77-01</t>
  </si>
  <si>
    <t>+7(495) 784-77-01 (доб.149)</t>
  </si>
  <si>
    <t>Рентабельность продаж</t>
  </si>
  <si>
    <t>чистая приб.по ГП</t>
  </si>
  <si>
    <t>**</t>
  </si>
  <si>
    <t>-</t>
  </si>
  <si>
    <t>* Базовый период - год, предшествующий расчетному периоду регулирования.</t>
  </si>
  <si>
    <t>*** - Показатель чистой прибыли (убытка) организации за 2015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</si>
  <si>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Конюшенко Петр Петрович</t>
  </si>
  <si>
    <t>(3269908 )***</t>
  </si>
  <si>
    <t>Отраслевое соглашение по Атомной энергетике, промышленности и науке на 2015-2017 годы. Зарегистрировано от 29.01.2015г. №2/15-17</t>
  </si>
  <si>
    <t>** ОП "ТверьАтомЭнергоСбыт" АО "АтомЭнергоСбыт" не имеет инвестиционной программы, утвержденной Министерством энергетики РФ и Администрацией Тверской области.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</si>
</sst>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0"/>
    <numFmt numFmtId="179" formatCode="0.000"/>
    <numFmt numFmtId="180" formatCode="0.000000"/>
    <numFmt numFmtId="181" formatCode="0.00000"/>
    <numFmt numFmtId="182" formatCode="#,##0.0"/>
  </numFmts>
  <fonts count="32">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sz val="12"/>
      <name val="Arial Cyr"/>
      <family val="0"/>
    </font>
    <font>
      <sz val="12"/>
      <color indexed="9"/>
      <name val="Times New Roman"/>
      <family val="1"/>
    </font>
    <font>
      <sz val="12"/>
      <color theme="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52" applyFont="1" applyAlignment="1">
      <alignment horizontal="center" vertical="top" wrapText="1"/>
      <protection/>
    </xf>
    <xf numFmtId="0" fontId="22" fillId="0" borderId="0" xfId="52" applyFont="1" applyAlignment="1">
      <alignment horizontal="left" vertical="top" wrapText="1"/>
      <protection/>
    </xf>
    <xf numFmtId="0" fontId="22" fillId="0" borderId="13" xfId="52" applyFont="1" applyBorder="1" applyAlignment="1">
      <alignment horizontal="center" vertical="top" wrapText="1"/>
      <protection/>
    </xf>
    <xf numFmtId="0" fontId="22" fillId="0" borderId="13" xfId="52" applyFont="1" applyBorder="1" applyAlignment="1">
      <alignment horizontal="left" vertical="top" wrapText="1"/>
      <protection/>
    </xf>
    <xf numFmtId="0" fontId="4" fillId="0" borderId="0" xfId="0" applyFont="1" applyAlignment="1">
      <alignment horizontal="center"/>
    </xf>
    <xf numFmtId="2" fontId="1" fillId="0" borderId="0" xfId="0" applyNumberFormat="1" applyFont="1" applyAlignment="1">
      <alignment horizontal="center" vertical="top"/>
    </xf>
    <xf numFmtId="0" fontId="1" fillId="0" borderId="0" xfId="0" applyFont="1" applyAlignment="1">
      <alignment horizontal="center"/>
    </xf>
    <xf numFmtId="0" fontId="23" fillId="0" borderId="14" xfId="52" applyFont="1" applyBorder="1" applyAlignment="1">
      <alignment horizontal="center" vertical="center" wrapText="1"/>
      <protection/>
    </xf>
    <xf numFmtId="0" fontId="23" fillId="0" borderId="15" xfId="52" applyFont="1" applyBorder="1" applyAlignment="1">
      <alignment horizontal="center" vertical="center" wrapText="1"/>
      <protection/>
    </xf>
    <xf numFmtId="0" fontId="24" fillId="0" borderId="0" xfId="0" applyFont="1" applyAlignment="1">
      <alignment horizontal="center" vertical="center" wrapText="1"/>
    </xf>
    <xf numFmtId="0" fontId="24" fillId="0" borderId="0" xfId="0" applyFont="1" applyAlignment="1">
      <alignment vertical="top"/>
    </xf>
    <xf numFmtId="0" fontId="23" fillId="0" borderId="0" xfId="52" applyFont="1" applyBorder="1" applyAlignment="1">
      <alignment horizontal="center" vertical="top" wrapText="1"/>
      <protection/>
    </xf>
    <xf numFmtId="0" fontId="23" fillId="0" borderId="0" xfId="52" applyFont="1" applyBorder="1" applyAlignment="1">
      <alignment horizontal="left" vertical="top" wrapText="1"/>
      <protection/>
    </xf>
    <xf numFmtId="0" fontId="23" fillId="0" borderId="0" xfId="52" applyFont="1" applyBorder="1" applyAlignment="1">
      <alignment horizontal="center" vertical="top"/>
      <protection/>
    </xf>
    <xf numFmtId="0" fontId="23" fillId="0" borderId="13" xfId="52" applyFont="1" applyBorder="1" applyAlignment="1">
      <alignment horizontal="center" vertical="top" wrapText="1"/>
      <protection/>
    </xf>
    <xf numFmtId="0" fontId="23" fillId="0" borderId="13" xfId="52" applyFont="1" applyBorder="1" applyAlignment="1">
      <alignment horizontal="left" vertical="top" wrapText="1"/>
      <protection/>
    </xf>
    <xf numFmtId="0" fontId="23" fillId="0" borderId="13" xfId="52" applyFont="1" applyBorder="1" applyAlignment="1">
      <alignment horizontal="center" vertical="top"/>
      <protection/>
    </xf>
    <xf numFmtId="0" fontId="2" fillId="0" borderId="0" xfId="0" applyFont="1" applyAlignment="1">
      <alignment horizontal="left" indent="15"/>
    </xf>
    <xf numFmtId="0" fontId="4" fillId="0" borderId="0" xfId="0" applyFont="1" applyAlignment="1">
      <alignment horizontal="left"/>
    </xf>
    <xf numFmtId="0" fontId="4" fillId="0" borderId="0" xfId="0" applyFont="1" applyAlignment="1">
      <alignment horizontal="right"/>
    </xf>
    <xf numFmtId="0" fontId="26" fillId="0" borderId="0" xfId="0" applyFont="1" applyAlignment="1">
      <alignment horizontal="left" indent="15"/>
    </xf>
    <xf numFmtId="0" fontId="27" fillId="0" borderId="0" xfId="0" applyFont="1" applyAlignment="1">
      <alignment horizontal="center"/>
    </xf>
    <xf numFmtId="0" fontId="4" fillId="0" borderId="0" xfId="0" applyFont="1" applyAlignment="1">
      <alignment wrapText="1"/>
    </xf>
    <xf numFmtId="0" fontId="4" fillId="0" borderId="16" xfId="0" applyFont="1" applyBorder="1" applyAlignment="1">
      <alignment horizontal="center" wrapText="1"/>
    </xf>
    <xf numFmtId="0" fontId="28" fillId="0" borderId="0" xfId="0" applyFont="1" applyAlignment="1">
      <alignment/>
    </xf>
    <xf numFmtId="0" fontId="29" fillId="0" borderId="0" xfId="0" applyFont="1" applyAlignment="1">
      <alignment/>
    </xf>
    <xf numFmtId="0" fontId="1" fillId="0" borderId="0" xfId="0" applyFont="1" applyAlignment="1">
      <alignment horizontal="center" wrapText="1"/>
    </xf>
    <xf numFmtId="0" fontId="4" fillId="0" borderId="0" xfId="0" applyFont="1" applyAlignment="1">
      <alignment/>
    </xf>
    <xf numFmtId="1" fontId="4" fillId="0" borderId="0" xfId="0" applyNumberFormat="1" applyFont="1" applyAlignment="1">
      <alignment/>
    </xf>
    <xf numFmtId="1" fontId="1" fillId="0" borderId="0" xfId="0" applyNumberFormat="1" applyFont="1" applyAlignment="1">
      <alignment horizontal="center" vertical="top"/>
    </xf>
    <xf numFmtId="1" fontId="1" fillId="0" borderId="13" xfId="0" applyNumberFormat="1" applyFont="1" applyBorder="1" applyAlignment="1">
      <alignment horizontal="center" vertical="top"/>
    </xf>
    <xf numFmtId="2" fontId="23" fillId="0" borderId="0" xfId="52" applyNumberFormat="1" applyFont="1" applyBorder="1" applyAlignment="1">
      <alignment horizontal="center" vertical="top"/>
      <protection/>
    </xf>
    <xf numFmtId="179" fontId="1" fillId="0" borderId="0" xfId="0" applyNumberFormat="1" applyFont="1" applyAlignment="1">
      <alignment horizontal="center" vertical="top"/>
    </xf>
    <xf numFmtId="179" fontId="1" fillId="0" borderId="0" xfId="0" applyNumberFormat="1" applyFont="1" applyAlignment="1">
      <alignment horizontal="center" vertical="center"/>
    </xf>
    <xf numFmtId="0" fontId="31" fillId="0" borderId="0" xfId="0" applyFont="1" applyAlignment="1">
      <alignment vertical="center"/>
    </xf>
    <xf numFmtId="0" fontId="1" fillId="0" borderId="0" xfId="52" applyFont="1" applyBorder="1" applyAlignment="1">
      <alignment horizontal="left" vertical="center" wrapText="1"/>
      <protection/>
    </xf>
    <xf numFmtId="0" fontId="1" fillId="0" borderId="0" xfId="0" applyFont="1" applyAlignment="1">
      <alignment vertical="center"/>
    </xf>
    <xf numFmtId="179" fontId="1" fillId="0" borderId="0" xfId="0" applyNumberFormat="1" applyFont="1" applyAlignment="1">
      <alignment vertical="center"/>
    </xf>
    <xf numFmtId="2" fontId="1" fillId="0" borderId="0" xfId="0" applyNumberFormat="1" applyFont="1" applyAlignment="1">
      <alignment vertical="center"/>
    </xf>
    <xf numFmtId="0" fontId="2" fillId="0" borderId="0" xfId="0" applyFont="1" applyAlignment="1">
      <alignment horizontal="left" wrapText="1" indent="3"/>
    </xf>
    <xf numFmtId="0" fontId="4" fillId="0" borderId="0" xfId="0" applyFont="1" applyAlignment="1">
      <alignment horizontal="center" wrapText="1"/>
    </xf>
    <xf numFmtId="0" fontId="23" fillId="0" borderId="17" xfId="52" applyFont="1" applyBorder="1" applyAlignment="1">
      <alignment horizontal="center" vertical="center" wrapText="1"/>
      <protection/>
    </xf>
    <xf numFmtId="0" fontId="23" fillId="0" borderId="14" xfId="52" applyFont="1" applyBorder="1" applyAlignment="1">
      <alignment horizontal="center" vertical="center" wrapText="1"/>
      <protection/>
    </xf>
    <xf numFmtId="0" fontId="23" fillId="0" borderId="15" xfId="52" applyFont="1" applyBorder="1" applyAlignment="1">
      <alignment horizontal="center" vertical="center" wrapText="1"/>
      <protection/>
    </xf>
    <xf numFmtId="0" fontId="4" fillId="0" borderId="0" xfId="0" applyFont="1" applyAlignment="1">
      <alignment horizontal="center"/>
    </xf>
    <xf numFmtId="0" fontId="1" fillId="0" borderId="0" xfId="0" applyFont="1" applyFill="1" applyAlignment="1">
      <alignment horizontal="left" vertical="center" wrapText="1"/>
    </xf>
    <xf numFmtId="1" fontId="1" fillId="0" borderId="0" xfId="0" applyNumberFormat="1" applyFont="1" applyAlignment="1">
      <alignment horizontal="center" vertical="top" wrapText="1"/>
    </xf>
    <xf numFmtId="0" fontId="2" fillId="0" borderId="0" xfId="0" applyFont="1" applyAlignment="1">
      <alignment horizontal="center" vertical="top" wrapText="1"/>
    </xf>
    <xf numFmtId="0" fontId="4" fillId="0" borderId="0" xfId="0" applyFont="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ozhkovalg\AppData\Local\Microsoft\Windows\INetCache\Content.Outlook\P5H33VCQ\46EE%20ST(v1%200)_2014%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ubakovasv\AppData\Local\Microsoft\Windows\Temporary%20Internet%20Files\Content.Outlook\LUWJSDDF\&#1052;&#1059;%20&#1057;&#1053;%20703-&#1045;%202016_17042015%20&#1089;%20&#1062;&#1040;%20&#1086;&#1090;%201404201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6;&#1086;&#1078;&#1082;&#1086;&#1074;&#1072;\&#1041;&#1072;&#1083;&#1072;&#1085;&#1089;\&#1041;&#1072;&#1083;&#1072;&#1085;&#1089;%202017\&#1050;&#1086;&#1087;&#1080;&#1103;%20FORM3.%202017(v1%200)_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2;&#1059;%20&#1057;&#1053;%20703-&#1045;%20201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6;&#1086;&#1078;&#1082;&#1086;&#1074;&#1072;\&#1041;&#1080;&#1079;&#1085;&#1077;&#1089;-&#1087;&#1083;&#1072;&#1085;\&#1041;&#1055;%202015\&#1052;&#1040;&#1056;&#1046;&#1040;\&#1057;&#1073;&#1086;&#1088;%20&#1053;&#1042;&#1042;_&#1076;&#1077;&#1082;&#1072;&#1073;&#1088;&#1100;%202015&#107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0;&#1086;&#1087;&#1080;&#1103;%20&#1048;&#1085;&#1092;&#1086;&#1088;&#1084;&#1072;&#1094;&#1080;&#1103;%20&#1087;&#1086;%20&#1090;&#1086;&#1095;&#1082;&#1072;&#1084;%20&#1087;&#1086;&#1089;&#1090;&#1072;&#1074;&#1082;&#1080;_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6">
        <row r="17">
          <cell r="F17">
            <v>0</v>
          </cell>
          <cell r="T17">
            <v>0</v>
          </cell>
          <cell r="AH17">
            <v>28121.18</v>
          </cell>
          <cell r="BJ17">
            <v>9831.195999999998</v>
          </cell>
        </row>
        <row r="25">
          <cell r="F25">
            <v>0</v>
          </cell>
          <cell r="T25">
            <v>0</v>
          </cell>
          <cell r="AH25">
            <v>212031.09200000003</v>
          </cell>
          <cell r="BJ25">
            <v>106701.01599999999</v>
          </cell>
        </row>
        <row r="33">
          <cell r="F33">
            <v>316018.756</v>
          </cell>
          <cell r="T33">
            <v>1782.4309999999998</v>
          </cell>
          <cell r="AH33">
            <v>4465.989</v>
          </cell>
          <cell r="BJ33">
            <v>13861.693000000001</v>
          </cell>
        </row>
        <row r="41">
          <cell r="F41">
            <v>604979.632</v>
          </cell>
          <cell r="T41">
            <v>10743.692000000001</v>
          </cell>
          <cell r="AH41">
            <v>1279.1999999999998</v>
          </cell>
          <cell r="BJ41">
            <v>4451.361</v>
          </cell>
        </row>
      </sheetData>
      <sheetData sheetId="7">
        <row r="17">
          <cell r="F17">
            <v>0</v>
          </cell>
          <cell r="N17">
            <v>0</v>
          </cell>
          <cell r="V17">
            <v>79369.709</v>
          </cell>
        </row>
        <row r="25">
          <cell r="F25">
            <v>0</v>
          </cell>
          <cell r="N25">
            <v>0</v>
          </cell>
          <cell r="V25">
            <v>138234.842</v>
          </cell>
        </row>
        <row r="33">
          <cell r="F33">
            <v>17982.392</v>
          </cell>
          <cell r="N33">
            <v>139.647</v>
          </cell>
          <cell r="V33">
            <v>9362.842</v>
          </cell>
        </row>
        <row r="41">
          <cell r="F41">
            <v>171090.154</v>
          </cell>
          <cell r="N41">
            <v>0</v>
          </cell>
          <cell r="V41">
            <v>1154.056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СВОД"/>
      <sheetName val="Титул"/>
      <sheetName val="СОДЕРЖАНИЕ"/>
      <sheetName val="вводная"/>
      <sheetName val="Прил_1"/>
      <sheetName val="2"/>
      <sheetName val="1"/>
      <sheetName val="3"/>
      <sheetName val="Прил_2"/>
      <sheetName val="2.1"/>
      <sheetName val="2.2"/>
      <sheetName val="2.3"/>
      <sheetName val="2.4"/>
      <sheetName val="2.5"/>
      <sheetName val="2.6"/>
      <sheetName val="2.7"/>
      <sheetName val="2.8"/>
      <sheetName val="Прил_3"/>
      <sheetName val="3.1"/>
      <sheetName val="3.2"/>
      <sheetName val="3.3"/>
      <sheetName val="3.4"/>
      <sheetName val="3.5"/>
      <sheetName val="3.6 "/>
      <sheetName val="Ктер"/>
      <sheetName val="3.7"/>
      <sheetName val="3.9"/>
      <sheetName val="3.11"/>
      <sheetName val="3.13"/>
      <sheetName val="3.15"/>
      <sheetName val="3.15 нас"/>
      <sheetName val="3.15 проч"/>
      <sheetName val="3.15 потер"/>
      <sheetName val="резервы кредиты"/>
      <sheetName val="ЦА"/>
      <sheetName val="Тверь"/>
      <sheetName val="Тверь (нас)"/>
      <sheetName val="Лист1"/>
      <sheetName val="Лист2"/>
      <sheetName val="Лист3"/>
    </sheetNames>
    <sheetDataSet>
      <sheetData sheetId="1">
        <row r="43">
          <cell r="H43">
            <v>0.91</v>
          </cell>
          <cell r="I43">
            <v>1.007777465929836</v>
          </cell>
        </row>
        <row r="46">
          <cell r="H46">
            <v>0.35517</v>
          </cell>
          <cell r="I46">
            <v>0.6587671503747771</v>
          </cell>
        </row>
        <row r="47">
          <cell r="H47">
            <v>0.18871</v>
          </cell>
          <cell r="I47">
            <v>0.3911888234464447</v>
          </cell>
        </row>
        <row r="48">
          <cell r="H48">
            <v>0.18420657529368</v>
          </cell>
          <cell r="I48">
            <v>0.23807340360560766</v>
          </cell>
        </row>
        <row r="49">
          <cell r="H49">
            <v>0.235847981078164</v>
          </cell>
          <cell r="I49">
            <v>0.30482262107618563</v>
          </cell>
        </row>
        <row r="50">
          <cell r="H50">
            <v>0.216616382115406</v>
          </cell>
          <cell r="I50">
            <v>0.2799666677773057</v>
          </cell>
        </row>
        <row r="51">
          <cell r="H51">
            <v>0.14759134087698</v>
          </cell>
          <cell r="I51">
            <v>0.19075499043326405</v>
          </cell>
        </row>
        <row r="52">
          <cell r="H52">
            <v>0.08631857208865801</v>
          </cell>
          <cell r="I52">
            <v>0.11156276713218172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modProv"/>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20">
        <row r="20">
          <cell r="I20">
            <v>3628.3536999999997</v>
          </cell>
          <cell r="J20">
            <v>3496.6549999999997</v>
          </cell>
        </row>
        <row r="21">
          <cell r="H21">
            <v>1257.7685</v>
          </cell>
          <cell r="I21">
            <v>1293.363</v>
          </cell>
          <cell r="J21">
            <v>1293.363</v>
          </cell>
        </row>
        <row r="23">
          <cell r="I23">
            <v>1232.9849999999997</v>
          </cell>
          <cell r="J23">
            <v>1232.9849999999997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СВОД"/>
      <sheetName val="Титул"/>
      <sheetName val="СОДЕРЖАНИЕ"/>
      <sheetName val="вводная"/>
      <sheetName val="Прил_1"/>
      <sheetName val="2"/>
      <sheetName val="1"/>
      <sheetName val="3"/>
      <sheetName val="Прил_2"/>
      <sheetName val="2.1"/>
      <sheetName val="2.2"/>
      <sheetName val="2.3"/>
      <sheetName val="2.4"/>
      <sheetName val="2.5"/>
      <sheetName val="2.6"/>
      <sheetName val="2.7"/>
      <sheetName val="2.8"/>
      <sheetName val="Прил_3"/>
      <sheetName val="3.1"/>
      <sheetName val="3.2"/>
      <sheetName val="3.3"/>
      <sheetName val="3.4"/>
      <sheetName val="3.5"/>
      <sheetName val="3.6 "/>
      <sheetName val="Ктер"/>
      <sheetName val="3.7"/>
      <sheetName val="3.9"/>
      <sheetName val="3.11"/>
      <sheetName val="3.13"/>
      <sheetName val="3.15"/>
      <sheetName val="3.15 нас"/>
      <sheetName val="3.15 проч"/>
      <sheetName val="3.15 потер"/>
      <sheetName val="резервы кредиты"/>
      <sheetName val="Тверь (нас)"/>
      <sheetName val="другие прочие расходы"/>
      <sheetName val="Лист2"/>
      <sheetName val="Лист3"/>
    </sheetNames>
    <sheetDataSet>
      <sheetData sheetId="4">
        <row r="26">
          <cell r="E26">
            <v>2335155301</v>
          </cell>
          <cell r="H26">
            <v>2203292000.0000005</v>
          </cell>
        </row>
        <row r="27">
          <cell r="E27">
            <v>771118422.3299999</v>
          </cell>
          <cell r="F27">
            <v>381337617.71</v>
          </cell>
          <cell r="H27">
            <v>709460024.0000002</v>
          </cell>
          <cell r="I27">
            <v>364600600.0000002</v>
          </cell>
        </row>
        <row r="28">
          <cell r="E28">
            <v>560252016.24</v>
          </cell>
          <cell r="F28">
            <v>276717692.88</v>
          </cell>
          <cell r="H28">
            <v>482520948.0000001</v>
          </cell>
          <cell r="I28">
            <v>247973700.00000012</v>
          </cell>
        </row>
        <row r="29">
          <cell r="E29">
            <v>817034190.3499999</v>
          </cell>
          <cell r="F29">
            <v>403546635.45</v>
          </cell>
          <cell r="H29">
            <v>762339032.0000001</v>
          </cell>
          <cell r="I29">
            <v>391775800.0000001</v>
          </cell>
        </row>
        <row r="30">
          <cell r="E30">
            <v>186750672.07999998</v>
          </cell>
          <cell r="F30">
            <v>92239230.96</v>
          </cell>
          <cell r="H30">
            <v>248971996.00000006</v>
          </cell>
          <cell r="I30">
            <v>127949900.00000006</v>
          </cell>
        </row>
        <row r="31">
          <cell r="E31">
            <v>1232820299</v>
          </cell>
          <cell r="F31">
            <v>631930223</v>
          </cell>
          <cell r="H31">
            <v>1232985000</v>
          </cell>
          <cell r="I31">
            <v>631939000</v>
          </cell>
        </row>
      </sheetData>
      <sheetData sheetId="10">
        <row r="11">
          <cell r="E11">
            <v>2722774623.821984</v>
          </cell>
          <cell r="F11">
            <v>933511915.8405104</v>
          </cell>
        </row>
        <row r="13">
          <cell r="I13">
            <v>2154891786.4070764</v>
          </cell>
        </row>
        <row r="16">
          <cell r="E16">
            <v>1.4029316104564462</v>
          </cell>
          <cell r="F16">
            <v>3.262573244453739</v>
          </cell>
          <cell r="I16">
            <v>7.797121426400847</v>
          </cell>
        </row>
      </sheetData>
      <sheetData sheetId="11">
        <row r="8">
          <cell r="D8">
            <v>710.1933022469946</v>
          </cell>
          <cell r="E8">
            <v>679</v>
          </cell>
          <cell r="H8">
            <v>725.6795907977737</v>
          </cell>
        </row>
        <row r="22">
          <cell r="D22">
            <v>42595.90852840659</v>
          </cell>
          <cell r="E22">
            <v>36437.8829505956</v>
          </cell>
          <cell r="H22">
            <v>44614.7789426931</v>
          </cell>
        </row>
      </sheetData>
      <sheetData sheetId="14">
        <row r="12">
          <cell r="D12">
            <v>272471400.12986946</v>
          </cell>
          <cell r="E12">
            <v>128985070.66666666</v>
          </cell>
          <cell r="H12">
            <v>213121099.81466302</v>
          </cell>
        </row>
        <row r="16">
          <cell r="D16">
            <v>1633041040.04</v>
          </cell>
          <cell r="E16">
            <v>84100545</v>
          </cell>
          <cell r="H16">
            <v>255745319.77759558</v>
          </cell>
        </row>
      </sheetData>
      <sheetData sheetId="17">
        <row r="18">
          <cell r="D18">
            <v>38198665.8790852</v>
          </cell>
          <cell r="E18">
            <v>30456510</v>
          </cell>
          <cell r="H18">
            <v>121177240.4313656</v>
          </cell>
        </row>
      </sheetData>
      <sheetData sheetId="26">
        <row r="16">
          <cell r="F16">
            <v>15.97</v>
          </cell>
        </row>
      </sheetData>
      <sheetData sheetId="27">
        <row r="16">
          <cell r="F16">
            <v>14.67</v>
          </cell>
        </row>
      </sheetData>
      <sheetData sheetId="28">
        <row r="16">
          <cell r="F16">
            <v>9.99</v>
          </cell>
        </row>
      </sheetData>
      <sheetData sheetId="29">
        <row r="16">
          <cell r="F16">
            <v>5.85</v>
          </cell>
        </row>
      </sheetData>
      <sheetData sheetId="30">
        <row r="15">
          <cell r="E15">
            <v>0.07498572050790585</v>
          </cell>
          <cell r="F15">
            <v>0.8448405768917926</v>
          </cell>
        </row>
      </sheetData>
      <sheetData sheetId="31">
        <row r="12">
          <cell r="BE12">
            <v>635065000.0000001</v>
          </cell>
          <cell r="BF12">
            <v>658297999.9999999</v>
          </cell>
        </row>
        <row r="13">
          <cell r="BI13">
            <v>635065100.0000001</v>
          </cell>
          <cell r="BJ13">
            <v>658298000.0000002</v>
          </cell>
        </row>
        <row r="14">
          <cell r="BE14">
            <v>274857274.942067</v>
          </cell>
          <cell r="BF14">
            <v>295772984.03902507</v>
          </cell>
          <cell r="BI14">
            <v>279661059.68272436</v>
          </cell>
          <cell r="BJ14">
            <v>289892038.2603581</v>
          </cell>
        </row>
        <row r="16">
          <cell r="BE16">
            <v>42780931.48640353</v>
          </cell>
          <cell r="BF16">
            <v>43574824.72916979</v>
          </cell>
          <cell r="BI16">
            <v>42855340.39077914</v>
          </cell>
          <cell r="BJ16">
            <v>44423138.460244656</v>
          </cell>
        </row>
        <row r="17">
          <cell r="BE17">
            <v>16857440.387283448</v>
          </cell>
          <cell r="BF17">
            <v>17163545.92609823</v>
          </cell>
          <cell r="BI17">
            <v>17002242.01213734</v>
          </cell>
          <cell r="BJ17">
            <v>17624243.4234002</v>
          </cell>
        </row>
        <row r="18">
          <cell r="BE18">
            <v>32160751.631567877</v>
          </cell>
          <cell r="BF18">
            <v>29273599.532107417</v>
          </cell>
          <cell r="BI18">
            <v>29291671.7328642</v>
          </cell>
          <cell r="BJ18">
            <v>30363263.417248152</v>
          </cell>
        </row>
        <row r="20">
          <cell r="BE20">
            <v>8924714.549114686</v>
          </cell>
          <cell r="BF20">
            <v>6653351.032721529</v>
          </cell>
          <cell r="BI20">
            <v>7643831.873970339</v>
          </cell>
          <cell r="BJ20">
            <v>7923469.948153231</v>
          </cell>
        </row>
        <row r="21">
          <cell r="BE21">
            <v>1506568.1657861422</v>
          </cell>
          <cell r="BF21">
            <v>2259229.5710052475</v>
          </cell>
          <cell r="BI21">
            <v>1668046.287707727</v>
          </cell>
          <cell r="BJ21">
            <v>1729069.2483422905</v>
          </cell>
        </row>
        <row r="22">
          <cell r="BE22">
            <v>159503471.19043368</v>
          </cell>
          <cell r="BF22">
            <v>160152352.03479964</v>
          </cell>
          <cell r="BI22">
            <v>158470698.56900448</v>
          </cell>
          <cell r="BJ22">
            <v>164268110.35054278</v>
          </cell>
        </row>
        <row r="24">
          <cell r="BE24">
            <v>31821697.919885986</v>
          </cell>
          <cell r="BF24">
            <v>37821837.476145126</v>
          </cell>
          <cell r="BI24">
            <v>33894148.691272505</v>
          </cell>
          <cell r="BJ24">
            <v>35134115.06185321</v>
          </cell>
        </row>
        <row r="25">
          <cell r="BE25">
            <v>13954351.942883242</v>
          </cell>
          <cell r="BF25">
            <v>17488719.234252818</v>
          </cell>
          <cell r="BI25">
            <v>15239639.90575793</v>
          </cell>
          <cell r="BJ25">
            <v>15797159.174202193</v>
          </cell>
        </row>
        <row r="64">
          <cell r="R64">
            <v>555023063.7509999</v>
          </cell>
          <cell r="CA64">
            <v>264187398.7</v>
          </cell>
        </row>
        <row r="66">
          <cell r="R66">
            <v>83967325.41499999</v>
          </cell>
          <cell r="CA66">
            <v>41219710.6</v>
          </cell>
        </row>
        <row r="67">
          <cell r="R67">
            <v>33103621.99799</v>
          </cell>
          <cell r="CA67">
            <v>16259069.7</v>
          </cell>
        </row>
        <row r="68">
          <cell r="R68">
            <v>59625547.002002</v>
          </cell>
          <cell r="CA68">
            <v>30892752</v>
          </cell>
        </row>
        <row r="70">
          <cell r="R70">
            <v>15167658.113</v>
          </cell>
          <cell r="CA70">
            <v>8628389</v>
          </cell>
        </row>
        <row r="71">
          <cell r="R71">
            <v>3628577.052</v>
          </cell>
          <cell r="CA71">
            <v>1406714</v>
          </cell>
        </row>
        <row r="72">
          <cell r="R72">
            <v>311044897.1</v>
          </cell>
          <cell r="CA72">
            <v>153654807.1</v>
          </cell>
        </row>
        <row r="74">
          <cell r="R74">
            <v>67587084.789</v>
          </cell>
          <cell r="CA74">
            <v>30489082.4</v>
          </cell>
        </row>
        <row r="75">
          <cell r="R75">
            <v>30505127.161</v>
          </cell>
          <cell r="CA75">
            <v>13348847.9</v>
          </cell>
        </row>
        <row r="77">
          <cell r="R77">
            <v>10276911.66332809</v>
          </cell>
          <cell r="CA77">
            <v>4703153.072722931</v>
          </cell>
        </row>
        <row r="78">
          <cell r="R78">
            <v>2544465.0332416445</v>
          </cell>
          <cell r="CA78">
            <v>1164769.1911113732</v>
          </cell>
        </row>
        <row r="79">
          <cell r="R79">
            <v>975531.8840517424</v>
          </cell>
          <cell r="CA79">
            <v>450340.2380935354</v>
          </cell>
        </row>
        <row r="81">
          <cell r="R81">
            <v>822563.8878980436</v>
          </cell>
          <cell r="CA81">
            <v>371662.47850320314</v>
          </cell>
        </row>
        <row r="82">
          <cell r="R82">
            <v>1102227.0944893388</v>
          </cell>
          <cell r="CA82">
            <v>511614.9366196096</v>
          </cell>
        </row>
        <row r="83">
          <cell r="R83">
            <v>457392.9369911398</v>
          </cell>
          <cell r="CA83">
            <v>209701.5829493467</v>
          </cell>
        </row>
        <row r="85">
          <cell r="R85">
            <v>20789103</v>
          </cell>
          <cell r="CA85">
            <v>11045076</v>
          </cell>
        </row>
        <row r="86">
          <cell r="R86">
            <v>26053734</v>
          </cell>
          <cell r="CA86">
            <v>14414061</v>
          </cell>
        </row>
        <row r="87">
          <cell r="R87">
            <v>11710194</v>
          </cell>
          <cell r="CA87">
            <v>6181816</v>
          </cell>
        </row>
        <row r="89">
          <cell r="R89">
            <v>2746889</v>
          </cell>
          <cell r="CA89">
            <v>1792314</v>
          </cell>
        </row>
        <row r="90">
          <cell r="R90">
            <v>255641</v>
          </cell>
          <cell r="CA90">
            <v>192424</v>
          </cell>
        </row>
        <row r="91">
          <cell r="R91">
            <v>114658</v>
          </cell>
          <cell r="CA91">
            <v>87223</v>
          </cell>
        </row>
        <row r="93">
          <cell r="R93">
            <v>1056258</v>
          </cell>
        </row>
        <row r="94">
          <cell r="R94">
            <v>250513</v>
          </cell>
        </row>
        <row r="95">
          <cell r="R95">
            <v>141259</v>
          </cell>
        </row>
        <row r="97">
          <cell r="R97">
            <v>7691631</v>
          </cell>
          <cell r="CA97">
            <v>3596776</v>
          </cell>
        </row>
        <row r="98">
          <cell r="R98">
            <v>564935</v>
          </cell>
          <cell r="CA98">
            <v>319325</v>
          </cell>
        </row>
        <row r="99">
          <cell r="R99">
            <v>248986</v>
          </cell>
          <cell r="CA99">
            <v>147870</v>
          </cell>
        </row>
        <row r="101">
          <cell r="R101">
            <v>5146463</v>
          </cell>
          <cell r="CA101">
            <v>2276090</v>
          </cell>
        </row>
        <row r="102">
          <cell r="R102">
            <v>2298108</v>
          </cell>
          <cell r="CA102">
            <v>1021265</v>
          </cell>
        </row>
        <row r="103">
          <cell r="R103">
            <v>875531</v>
          </cell>
          <cell r="CA103">
            <v>411566</v>
          </cell>
        </row>
        <row r="105">
          <cell r="R105">
            <v>241206</v>
          </cell>
          <cell r="CA105">
            <v>131228</v>
          </cell>
        </row>
        <row r="106">
          <cell r="R106">
            <v>15218</v>
          </cell>
          <cell r="CA106">
            <v>10078</v>
          </cell>
        </row>
        <row r="107">
          <cell r="R107">
            <v>4786</v>
          </cell>
          <cell r="CA107">
            <v>3335</v>
          </cell>
        </row>
        <row r="109">
          <cell r="R109">
            <v>1732832</v>
          </cell>
          <cell r="CA109">
            <v>1732832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бор СН"/>
      <sheetName val="СВОД_объемы"/>
      <sheetName val="Население, Потери"/>
      <sheetName val="Прочие_1-2 ЦК"/>
      <sheetName val="Прочие_3 и 4 ЦК  "/>
      <sheetName val="Прочие_3 ЦК"/>
      <sheetName val="Прочие_4 ЦК "/>
    </sheetNames>
    <sheetDataSet>
      <sheetData sheetId="1">
        <row r="32">
          <cell r="C32">
            <v>1330.7488049999997</v>
          </cell>
        </row>
        <row r="39">
          <cell r="C39">
            <v>832.2787655000002</v>
          </cell>
        </row>
        <row r="40">
          <cell r="C40">
            <v>542.21466385</v>
          </cell>
        </row>
        <row r="41">
          <cell r="C41">
            <v>707.72126021</v>
          </cell>
        </row>
        <row r="42">
          <cell r="C42">
            <v>195.78658696000005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верь"/>
      <sheetName val="2016"/>
      <sheetName val="Лист2"/>
      <sheetName val="Лист3"/>
    </sheetNames>
    <sheetDataSet>
      <sheetData sheetId="1">
        <row r="6">
          <cell r="B6">
            <v>748036</v>
          </cell>
          <cell r="D6">
            <v>746297</v>
          </cell>
        </row>
        <row r="7">
          <cell r="B7">
            <v>1959</v>
          </cell>
          <cell r="D7">
            <v>2228</v>
          </cell>
        </row>
        <row r="8">
          <cell r="B8">
            <v>14282</v>
          </cell>
          <cell r="D8">
            <v>14217</v>
          </cell>
        </row>
        <row r="11">
          <cell r="B11">
            <v>748036</v>
          </cell>
          <cell r="D11">
            <v>746297</v>
          </cell>
        </row>
        <row r="12">
          <cell r="B12">
            <v>4235</v>
          </cell>
          <cell r="D12">
            <v>9271</v>
          </cell>
        </row>
        <row r="13">
          <cell r="B13">
            <v>47074</v>
          </cell>
          <cell r="D13">
            <v>50456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A1">
      <selection activeCell="I21" sqref="I21"/>
    </sheetView>
  </sheetViews>
  <sheetFormatPr defaultColWidth="9.00390625" defaultRowHeight="12.75"/>
  <cols>
    <col min="1" max="1" width="7.75390625" style="1" customWidth="1"/>
    <col min="2" max="2" width="45.00390625" style="1" customWidth="1"/>
    <col min="3" max="3" width="17.00390625" style="1" customWidth="1"/>
    <col min="4" max="4" width="9.75390625" style="1" customWidth="1"/>
    <col min="5" max="5" width="11.875" style="1" customWidth="1"/>
    <col min="6" max="9" width="9.75390625" style="1" customWidth="1"/>
    <col min="10" max="16384" width="9.125" style="1" customWidth="1"/>
  </cols>
  <sheetData>
    <row r="1" spans="7:9" ht="54" customHeight="1">
      <c r="G1" s="50" t="s">
        <v>99</v>
      </c>
      <c r="H1" s="50"/>
      <c r="I1" s="50"/>
    </row>
    <row r="5" spans="1:9" ht="16.5">
      <c r="A5" s="51" t="s">
        <v>100</v>
      </c>
      <c r="B5" s="51"/>
      <c r="C5" s="51"/>
      <c r="D5" s="51"/>
      <c r="E5" s="51"/>
      <c r="F5" s="51"/>
      <c r="G5" s="51"/>
      <c r="H5" s="51"/>
      <c r="I5" s="51"/>
    </row>
    <row r="8" spans="1:9" s="20" customFormat="1" ht="60.75" customHeight="1">
      <c r="A8" s="52" t="s">
        <v>23</v>
      </c>
      <c r="B8" s="53" t="s">
        <v>0</v>
      </c>
      <c r="C8" s="53" t="s">
        <v>101</v>
      </c>
      <c r="D8" s="53" t="s">
        <v>102</v>
      </c>
      <c r="E8" s="53"/>
      <c r="F8" s="53" t="s">
        <v>103</v>
      </c>
      <c r="G8" s="53"/>
      <c r="H8" s="53" t="s">
        <v>104</v>
      </c>
      <c r="I8" s="54"/>
    </row>
    <row r="9" spans="1:9" s="21" customFormat="1" ht="30" customHeight="1">
      <c r="A9" s="52"/>
      <c r="B9" s="53"/>
      <c r="C9" s="53"/>
      <c r="D9" s="18" t="s">
        <v>105</v>
      </c>
      <c r="E9" s="18" t="s">
        <v>106</v>
      </c>
      <c r="F9" s="18" t="s">
        <v>105</v>
      </c>
      <c r="G9" s="18" t="s">
        <v>106</v>
      </c>
      <c r="H9" s="18" t="s">
        <v>105</v>
      </c>
      <c r="I9" s="19" t="s">
        <v>106</v>
      </c>
    </row>
    <row r="10" spans="1:9" s="21" customFormat="1" ht="39" customHeight="1" hidden="1">
      <c r="A10" s="22" t="s">
        <v>2</v>
      </c>
      <c r="B10" s="23" t="s">
        <v>107</v>
      </c>
      <c r="C10" s="22"/>
      <c r="D10" s="24"/>
      <c r="E10" s="24"/>
      <c r="F10" s="24"/>
      <c r="G10" s="24"/>
      <c r="H10" s="24"/>
      <c r="I10" s="24"/>
    </row>
    <row r="11" spans="1:9" s="21" customFormat="1" ht="39" customHeight="1" hidden="1">
      <c r="A11" s="22" t="s">
        <v>3</v>
      </c>
      <c r="B11" s="23" t="s">
        <v>108</v>
      </c>
      <c r="C11" s="22"/>
      <c r="D11" s="24"/>
      <c r="E11" s="24"/>
      <c r="F11" s="24"/>
      <c r="G11" s="24"/>
      <c r="H11" s="24"/>
      <c r="I11" s="24"/>
    </row>
    <row r="12" spans="1:9" s="21" customFormat="1" ht="173.25" customHeight="1" hidden="1">
      <c r="A12" s="22"/>
      <c r="B12" s="23" t="s">
        <v>109</v>
      </c>
      <c r="C12" s="22" t="s">
        <v>110</v>
      </c>
      <c r="D12" s="24"/>
      <c r="E12" s="24"/>
      <c r="F12" s="24"/>
      <c r="G12" s="24"/>
      <c r="H12" s="24"/>
      <c r="I12" s="24"/>
    </row>
    <row r="13" spans="1:9" s="21" customFormat="1" ht="169.5" customHeight="1" hidden="1">
      <c r="A13" s="22"/>
      <c r="B13" s="23" t="s">
        <v>111</v>
      </c>
      <c r="C13" s="22" t="s">
        <v>112</v>
      </c>
      <c r="D13" s="24"/>
      <c r="E13" s="24"/>
      <c r="F13" s="24"/>
      <c r="G13" s="24"/>
      <c r="H13" s="24"/>
      <c r="I13" s="24"/>
    </row>
    <row r="14" spans="1:9" s="21" customFormat="1" ht="39" customHeight="1" hidden="1">
      <c r="A14" s="22" t="s">
        <v>5</v>
      </c>
      <c r="B14" s="23" t="s">
        <v>113</v>
      </c>
      <c r="C14" s="22"/>
      <c r="D14" s="24"/>
      <c r="E14" s="24"/>
      <c r="F14" s="24"/>
      <c r="G14" s="24"/>
      <c r="H14" s="24"/>
      <c r="I14" s="24"/>
    </row>
    <row r="15" spans="1:9" s="21" customFormat="1" ht="25.5" customHeight="1" hidden="1">
      <c r="A15" s="22"/>
      <c r="B15" s="23" t="s">
        <v>114</v>
      </c>
      <c r="C15" s="22"/>
      <c r="D15" s="24"/>
      <c r="E15" s="24"/>
      <c r="F15" s="24"/>
      <c r="G15" s="24"/>
      <c r="H15" s="24"/>
      <c r="I15" s="24"/>
    </row>
    <row r="16" spans="1:9" s="21" customFormat="1" ht="25.5" customHeight="1" hidden="1">
      <c r="A16" s="22"/>
      <c r="B16" s="23" t="s">
        <v>115</v>
      </c>
      <c r="C16" s="22" t="s">
        <v>110</v>
      </c>
      <c r="D16" s="24"/>
      <c r="E16" s="24"/>
      <c r="F16" s="24"/>
      <c r="G16" s="24"/>
      <c r="H16" s="24"/>
      <c r="I16" s="24"/>
    </row>
    <row r="17" spans="1:9" s="21" customFormat="1" ht="38.25" customHeight="1" hidden="1">
      <c r="A17" s="22"/>
      <c r="B17" s="23" t="s">
        <v>116</v>
      </c>
      <c r="C17" s="22" t="s">
        <v>112</v>
      </c>
      <c r="D17" s="24"/>
      <c r="E17" s="24"/>
      <c r="F17" s="24"/>
      <c r="G17" s="24"/>
      <c r="H17" s="24"/>
      <c r="I17" s="24"/>
    </row>
    <row r="18" spans="1:9" s="21" customFormat="1" ht="25.5" customHeight="1" hidden="1">
      <c r="A18" s="22"/>
      <c r="B18" s="23" t="s">
        <v>117</v>
      </c>
      <c r="C18" s="22" t="s">
        <v>112</v>
      </c>
      <c r="D18" s="24"/>
      <c r="E18" s="24"/>
      <c r="F18" s="24"/>
      <c r="G18" s="24"/>
      <c r="H18" s="24"/>
      <c r="I18" s="24"/>
    </row>
    <row r="19" spans="1:9" s="21" customFormat="1" ht="40.5" customHeight="1" hidden="1">
      <c r="A19" s="22" t="s">
        <v>8</v>
      </c>
      <c r="B19" s="23" t="s">
        <v>118</v>
      </c>
      <c r="C19" s="22" t="s">
        <v>112</v>
      </c>
      <c r="D19" s="24"/>
      <c r="E19" s="24"/>
      <c r="F19" s="24"/>
      <c r="G19" s="24"/>
      <c r="H19" s="24"/>
      <c r="I19" s="24"/>
    </row>
    <row r="20" spans="1:9" s="21" customFormat="1" ht="25.5" customHeight="1">
      <c r="A20" s="22" t="s">
        <v>11</v>
      </c>
      <c r="B20" s="23" t="s">
        <v>119</v>
      </c>
      <c r="C20" s="22"/>
      <c r="D20" s="24"/>
      <c r="E20" s="24"/>
      <c r="F20" s="24"/>
      <c r="G20" s="24"/>
      <c r="H20" s="24"/>
      <c r="I20" s="24"/>
    </row>
    <row r="21" spans="1:9" s="21" customFormat="1" ht="54" customHeight="1">
      <c r="A21" s="22" t="s">
        <v>12</v>
      </c>
      <c r="B21" s="23" t="s">
        <v>120</v>
      </c>
      <c r="C21" s="22" t="s">
        <v>112</v>
      </c>
      <c r="D21" s="24">
        <v>259.34</v>
      </c>
      <c r="E21" s="24">
        <v>355.17</v>
      </c>
      <c r="F21" s="24">
        <v>355.17</v>
      </c>
      <c r="G21" s="24">
        <v>360.78</v>
      </c>
      <c r="H21" s="24">
        <f>G21</f>
        <v>360.78</v>
      </c>
      <c r="I21" s="42">
        <v>730.798166436314</v>
      </c>
    </row>
    <row r="22" spans="1:9" s="21" customFormat="1" ht="66.75" customHeight="1">
      <c r="A22" s="22" t="s">
        <v>13</v>
      </c>
      <c r="B22" s="23" t="s">
        <v>121</v>
      </c>
      <c r="C22" s="22" t="s">
        <v>112</v>
      </c>
      <c r="D22" s="42">
        <v>119.57</v>
      </c>
      <c r="E22" s="42">
        <v>187.68</v>
      </c>
      <c r="F22" s="42">
        <v>187.68</v>
      </c>
      <c r="G22" s="42">
        <f>'[4]3.15'!$E$15*1000</f>
        <v>74.98572050790585</v>
      </c>
      <c r="H22" s="42">
        <f>G22</f>
        <v>74.98572050790585</v>
      </c>
      <c r="I22" s="42">
        <f>'[4]3.15'!$F$15*1000</f>
        <v>844.8405768917926</v>
      </c>
    </row>
    <row r="23" spans="1:9" s="21" customFormat="1" ht="27" customHeight="1">
      <c r="A23" s="22" t="s">
        <v>122</v>
      </c>
      <c r="B23" s="23" t="s">
        <v>123</v>
      </c>
      <c r="C23" s="22" t="s">
        <v>10</v>
      </c>
      <c r="D23" s="24"/>
      <c r="E23" s="24"/>
      <c r="F23" s="24"/>
      <c r="G23" s="24"/>
      <c r="H23" s="24"/>
      <c r="I23" s="24"/>
    </row>
    <row r="24" spans="1:9" s="21" customFormat="1" ht="27" customHeight="1">
      <c r="A24" s="22"/>
      <c r="B24" s="23" t="s">
        <v>58</v>
      </c>
      <c r="C24" s="22" t="s">
        <v>10</v>
      </c>
      <c r="D24" s="24">
        <v>14.48</v>
      </c>
      <c r="E24" s="42">
        <v>15.82</v>
      </c>
      <c r="F24" s="42">
        <v>15.82</v>
      </c>
      <c r="G24" s="42">
        <f>'[4]3.7'!$F$16</f>
        <v>15.97</v>
      </c>
      <c r="H24" s="42">
        <f>G24</f>
        <v>15.97</v>
      </c>
      <c r="I24" s="42">
        <f>G24</f>
        <v>15.97</v>
      </c>
    </row>
    <row r="25" spans="1:9" s="21" customFormat="1" ht="27" customHeight="1">
      <c r="A25" s="22"/>
      <c r="B25" s="23" t="s">
        <v>59</v>
      </c>
      <c r="C25" s="22" t="s">
        <v>10</v>
      </c>
      <c r="D25" s="24">
        <v>13.43</v>
      </c>
      <c r="E25" s="42">
        <v>14.53</v>
      </c>
      <c r="F25" s="42">
        <v>14.53</v>
      </c>
      <c r="G25" s="42">
        <f>'[4]3.9'!$F$16</f>
        <v>14.67</v>
      </c>
      <c r="H25" s="42">
        <f>G25</f>
        <v>14.67</v>
      </c>
      <c r="I25" s="42">
        <f>G25</f>
        <v>14.67</v>
      </c>
    </row>
    <row r="26" spans="1:9" s="21" customFormat="1" ht="27" customHeight="1">
      <c r="A26" s="22"/>
      <c r="B26" s="23" t="s">
        <v>60</v>
      </c>
      <c r="C26" s="22" t="s">
        <v>10</v>
      </c>
      <c r="D26" s="24">
        <v>9.23</v>
      </c>
      <c r="E26" s="42">
        <v>9.9</v>
      </c>
      <c r="F26" s="42">
        <v>9.9</v>
      </c>
      <c r="G26" s="42">
        <f>'[4]3.11'!$F$16</f>
        <v>9.99</v>
      </c>
      <c r="H26" s="42">
        <f>G26</f>
        <v>9.99</v>
      </c>
      <c r="I26" s="42">
        <f>G26</f>
        <v>9.99</v>
      </c>
    </row>
    <row r="27" spans="1:9" s="21" customFormat="1" ht="27" customHeight="1">
      <c r="A27" s="22"/>
      <c r="B27" s="23" t="s">
        <v>61</v>
      </c>
      <c r="C27" s="22" t="s">
        <v>10</v>
      </c>
      <c r="D27" s="24">
        <v>5.46</v>
      </c>
      <c r="E27" s="42">
        <v>5.79</v>
      </c>
      <c r="F27" s="42">
        <v>5.79</v>
      </c>
      <c r="G27" s="42">
        <f>'[4]3.13'!$F$16</f>
        <v>5.85</v>
      </c>
      <c r="H27" s="42">
        <f>G27</f>
        <v>5.85</v>
      </c>
      <c r="I27" s="42">
        <f>G27</f>
        <v>5.85</v>
      </c>
    </row>
    <row r="28" spans="1:9" s="21" customFormat="1" ht="27" customHeight="1" hidden="1">
      <c r="A28" s="22" t="s">
        <v>15</v>
      </c>
      <c r="B28" s="23" t="s">
        <v>124</v>
      </c>
      <c r="C28" s="22" t="s">
        <v>10</v>
      </c>
      <c r="D28" s="24"/>
      <c r="E28" s="24"/>
      <c r="F28" s="24"/>
      <c r="G28" s="24"/>
      <c r="H28" s="42" t="e">
        <f>'[2]СВОД'!H42</f>
        <v>#REF!</v>
      </c>
      <c r="I28" s="42" t="e">
        <f>'[2]СВОД'!I42</f>
        <v>#REF!</v>
      </c>
    </row>
    <row r="29" spans="1:9" s="21" customFormat="1" ht="27" customHeight="1" hidden="1">
      <c r="A29" s="22" t="s">
        <v>125</v>
      </c>
      <c r="B29" s="23" t="s">
        <v>126</v>
      </c>
      <c r="C29" s="22" t="s">
        <v>127</v>
      </c>
      <c r="D29" s="24"/>
      <c r="E29" s="24"/>
      <c r="F29" s="24"/>
      <c r="G29" s="24"/>
      <c r="H29" s="42">
        <f>'[2]СВОД'!H43</f>
        <v>0.91</v>
      </c>
      <c r="I29" s="42">
        <f>'[2]СВОД'!I43</f>
        <v>1.007777465929836</v>
      </c>
    </row>
    <row r="30" spans="1:9" s="21" customFormat="1" ht="27" customHeight="1" hidden="1">
      <c r="A30" s="22"/>
      <c r="B30" s="23" t="s">
        <v>128</v>
      </c>
      <c r="C30" s="22" t="s">
        <v>127</v>
      </c>
      <c r="D30" s="24"/>
      <c r="E30" s="24"/>
      <c r="F30" s="24"/>
      <c r="G30" s="24"/>
      <c r="H30" s="42" t="e">
        <f>'[2]СВОД'!H44</f>
        <v>#REF!</v>
      </c>
      <c r="I30" s="42" t="e">
        <f>'[2]СВОД'!I44</f>
        <v>#REF!</v>
      </c>
    </row>
    <row r="31" spans="1:9" s="21" customFormat="1" ht="27" customHeight="1" hidden="1">
      <c r="A31" s="22" t="s">
        <v>129</v>
      </c>
      <c r="B31" s="23" t="s">
        <v>130</v>
      </c>
      <c r="C31" s="22" t="s">
        <v>110</v>
      </c>
      <c r="D31" s="24"/>
      <c r="E31" s="24"/>
      <c r="F31" s="24"/>
      <c r="G31" s="24"/>
      <c r="H31" s="42" t="e">
        <f>'[2]СВОД'!H45</f>
        <v>#REF!</v>
      </c>
      <c r="I31" s="42" t="e">
        <f>'[2]СВОД'!I45</f>
        <v>#REF!</v>
      </c>
    </row>
    <row r="32" spans="1:9" s="21" customFormat="1" ht="40.5" customHeight="1" hidden="1">
      <c r="A32" s="22" t="s">
        <v>131</v>
      </c>
      <c r="B32" s="23" t="s">
        <v>132</v>
      </c>
      <c r="C32" s="22" t="s">
        <v>133</v>
      </c>
      <c r="D32" s="24"/>
      <c r="E32" s="24"/>
      <c r="F32" s="24"/>
      <c r="G32" s="24"/>
      <c r="H32" s="42">
        <f>'[2]СВОД'!H46</f>
        <v>0.35517</v>
      </c>
      <c r="I32" s="42">
        <f>'[2]СВОД'!I46</f>
        <v>0.6587671503747771</v>
      </c>
    </row>
    <row r="33" spans="1:9" s="21" customFormat="1" ht="27" customHeight="1" hidden="1">
      <c r="A33" s="22" t="s">
        <v>134</v>
      </c>
      <c r="B33" s="23" t="s">
        <v>135</v>
      </c>
      <c r="C33" s="22" t="s">
        <v>133</v>
      </c>
      <c r="D33" s="24"/>
      <c r="E33" s="24"/>
      <c r="F33" s="24"/>
      <c r="G33" s="24"/>
      <c r="H33" s="42">
        <f>'[2]СВОД'!H47</f>
        <v>0.18871</v>
      </c>
      <c r="I33" s="42">
        <f>'[2]СВОД'!I47</f>
        <v>0.3911888234464447</v>
      </c>
    </row>
    <row r="34" spans="1:9" s="21" customFormat="1" ht="27" customHeight="1" hidden="1">
      <c r="A34" s="22" t="s">
        <v>136</v>
      </c>
      <c r="B34" s="23" t="s">
        <v>137</v>
      </c>
      <c r="C34" s="22" t="s">
        <v>133</v>
      </c>
      <c r="D34" s="24"/>
      <c r="E34" s="24"/>
      <c r="F34" s="24"/>
      <c r="G34" s="24"/>
      <c r="H34" s="42">
        <f>'[2]СВОД'!H48</f>
        <v>0.18420657529368</v>
      </c>
      <c r="I34" s="42">
        <f>'[2]СВОД'!I48</f>
        <v>0.23807340360560766</v>
      </c>
    </row>
    <row r="35" spans="1:9" s="21" customFormat="1" ht="27" customHeight="1" hidden="1">
      <c r="A35" s="22"/>
      <c r="B35" s="23" t="s">
        <v>138</v>
      </c>
      <c r="C35" s="22" t="s">
        <v>133</v>
      </c>
      <c r="D35" s="24"/>
      <c r="E35" s="24"/>
      <c r="F35" s="24"/>
      <c r="G35" s="24"/>
      <c r="H35" s="42">
        <f>'[2]СВОД'!H49</f>
        <v>0.235847981078164</v>
      </c>
      <c r="I35" s="42">
        <f>'[2]СВОД'!I49</f>
        <v>0.30482262107618563</v>
      </c>
    </row>
    <row r="36" spans="1:9" s="21" customFormat="1" ht="27" customHeight="1" hidden="1">
      <c r="A36" s="22"/>
      <c r="B36" s="23" t="s">
        <v>139</v>
      </c>
      <c r="C36" s="22" t="s">
        <v>133</v>
      </c>
      <c r="D36" s="24"/>
      <c r="E36" s="24"/>
      <c r="F36" s="24"/>
      <c r="G36" s="24"/>
      <c r="H36" s="42">
        <f>'[2]СВОД'!H50</f>
        <v>0.216616382115406</v>
      </c>
      <c r="I36" s="42">
        <f>'[2]СВОД'!I50</f>
        <v>0.2799666677773057</v>
      </c>
    </row>
    <row r="37" spans="1:9" s="21" customFormat="1" ht="27" customHeight="1" hidden="1">
      <c r="A37" s="22"/>
      <c r="B37" s="23" t="s">
        <v>140</v>
      </c>
      <c r="C37" s="22" t="s">
        <v>133</v>
      </c>
      <c r="D37" s="24"/>
      <c r="E37" s="24"/>
      <c r="F37" s="24"/>
      <c r="G37" s="24"/>
      <c r="H37" s="42">
        <f>'[2]СВОД'!H51</f>
        <v>0.14759134087698</v>
      </c>
      <c r="I37" s="42">
        <f>'[2]СВОД'!I51</f>
        <v>0.19075499043326405</v>
      </c>
    </row>
    <row r="38" spans="1:9" s="21" customFormat="1" ht="27" customHeight="1" hidden="1">
      <c r="A38" s="22"/>
      <c r="B38" s="23" t="s">
        <v>141</v>
      </c>
      <c r="C38" s="22" t="s">
        <v>133</v>
      </c>
      <c r="D38" s="24"/>
      <c r="E38" s="24"/>
      <c r="F38" s="24"/>
      <c r="G38" s="24"/>
      <c r="H38" s="42">
        <f>'[2]СВОД'!H52</f>
        <v>0.08631857208865801</v>
      </c>
      <c r="I38" s="42">
        <f>'[2]СВОД'!I52</f>
        <v>0.11156276713218172</v>
      </c>
    </row>
    <row r="39" spans="1:9" s="21" customFormat="1" ht="27" customHeight="1" hidden="1">
      <c r="A39" s="22" t="s">
        <v>142</v>
      </c>
      <c r="B39" s="23" t="s">
        <v>143</v>
      </c>
      <c r="C39" s="22" t="s">
        <v>133</v>
      </c>
      <c r="D39" s="24"/>
      <c r="E39" s="24"/>
      <c r="F39" s="24"/>
      <c r="G39" s="24"/>
      <c r="H39" s="42" t="e">
        <f>'[2]СВОД'!H53</f>
        <v>#REF!</v>
      </c>
      <c r="I39" s="42" t="e">
        <f>'[2]СВОД'!I53</f>
        <v>#REF!</v>
      </c>
    </row>
    <row r="40" spans="1:9" s="21" customFormat="1" ht="27" customHeight="1" hidden="1">
      <c r="A40" s="22" t="s">
        <v>144</v>
      </c>
      <c r="B40" s="23" t="s">
        <v>145</v>
      </c>
      <c r="C40" s="22"/>
      <c r="D40" s="24"/>
      <c r="E40" s="24"/>
      <c r="F40" s="24"/>
      <c r="G40" s="24"/>
      <c r="H40" s="42" t="e">
        <f>'[2]СВОД'!H54</f>
        <v>#REF!</v>
      </c>
      <c r="I40" s="42" t="e">
        <f>'[2]СВОД'!I54</f>
        <v>#REF!</v>
      </c>
    </row>
    <row r="41" spans="1:9" s="21" customFormat="1" ht="27" customHeight="1" hidden="1">
      <c r="A41" s="22" t="s">
        <v>146</v>
      </c>
      <c r="B41" s="23" t="s">
        <v>147</v>
      </c>
      <c r="C41" s="22" t="s">
        <v>148</v>
      </c>
      <c r="D41" s="24"/>
      <c r="E41" s="24"/>
      <c r="F41" s="24"/>
      <c r="G41" s="24"/>
      <c r="H41" s="42" t="e">
        <f>'[2]СВОД'!H55</f>
        <v>#REF!</v>
      </c>
      <c r="I41" s="42" t="e">
        <f>'[2]СВОД'!I55</f>
        <v>#REF!</v>
      </c>
    </row>
    <row r="42" spans="1:9" s="21" customFormat="1" ht="27" customHeight="1" hidden="1">
      <c r="A42" s="22" t="s">
        <v>149</v>
      </c>
      <c r="B42" s="23" t="s">
        <v>150</v>
      </c>
      <c r="C42" s="22" t="s">
        <v>133</v>
      </c>
      <c r="D42" s="24"/>
      <c r="E42" s="24"/>
      <c r="F42" s="24"/>
      <c r="G42" s="24"/>
      <c r="H42" s="42" t="e">
        <f>'[2]СВОД'!H56</f>
        <v>#REF!</v>
      </c>
      <c r="I42" s="42" t="e">
        <f>'[2]СВОД'!I56</f>
        <v>#REF!</v>
      </c>
    </row>
    <row r="43" spans="1:9" s="21" customFormat="1" ht="27" customHeight="1" hidden="1">
      <c r="A43" s="22" t="s">
        <v>151</v>
      </c>
      <c r="B43" s="23" t="s">
        <v>152</v>
      </c>
      <c r="C43" s="22" t="s">
        <v>153</v>
      </c>
      <c r="D43" s="24"/>
      <c r="E43" s="24"/>
      <c r="F43" s="24"/>
      <c r="G43" s="24"/>
      <c r="H43" s="42" t="e">
        <f>'[2]СВОД'!H57</f>
        <v>#REF!</v>
      </c>
      <c r="I43" s="42" t="e">
        <f>'[2]СВОД'!I57</f>
        <v>#REF!</v>
      </c>
    </row>
    <row r="44" spans="1:9" s="21" customFormat="1" ht="27" customHeight="1" hidden="1">
      <c r="A44" s="22"/>
      <c r="B44" s="23" t="s">
        <v>154</v>
      </c>
      <c r="C44" s="22" t="s">
        <v>153</v>
      </c>
      <c r="D44" s="24"/>
      <c r="E44" s="24"/>
      <c r="F44" s="24"/>
      <c r="G44" s="24"/>
      <c r="H44" s="42" t="e">
        <f>'[2]СВОД'!H58</f>
        <v>#REF!</v>
      </c>
      <c r="I44" s="42" t="e">
        <f>'[2]СВОД'!I58</f>
        <v>#REF!</v>
      </c>
    </row>
    <row r="45" spans="1:9" s="21" customFormat="1" ht="27" customHeight="1" hidden="1">
      <c r="A45" s="25"/>
      <c r="B45" s="26" t="s">
        <v>155</v>
      </c>
      <c r="C45" s="25" t="s">
        <v>153</v>
      </c>
      <c r="D45" s="27"/>
      <c r="E45" s="27"/>
      <c r="F45" s="27"/>
      <c r="G45" s="27"/>
      <c r="H45" s="42" t="e">
        <f>'[2]СВОД'!H59</f>
        <v>#REF!</v>
      </c>
      <c r="I45" s="42" t="e">
        <f>'[2]СВОД'!I59</f>
        <v>#REF!</v>
      </c>
    </row>
    <row r="46" s="10" customFormat="1" ht="17.25" customHeight="1">
      <c r="A46" s="9" t="s">
        <v>98</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L108"/>
  <sheetViews>
    <sheetView tabSelected="1" zoomScaleSheetLayoutView="100" zoomScalePageLayoutView="0" workbookViewId="0" topLeftCell="A1">
      <pane xSplit="3" ySplit="8" topLeftCell="D102" activePane="bottomRight" state="frozen"/>
      <selection pane="topLeft" activeCell="A1" sqref="A1"/>
      <selection pane="topRight" activeCell="D1" sqref="D1"/>
      <selection pane="bottomLeft" activeCell="A9" sqref="A9"/>
      <selection pane="bottomRight" activeCell="F95" sqref="F95"/>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7" width="9.125" style="1" customWidth="1"/>
    <col min="8" max="8" width="0" style="1" hidden="1" customWidth="1"/>
    <col min="9" max="9" width="24.75390625" style="1" hidden="1" customWidth="1"/>
    <col min="10" max="13" width="0" style="1" hidden="1" customWidth="1"/>
    <col min="14" max="16384" width="9.125" style="1" customWidth="1"/>
  </cols>
  <sheetData>
    <row r="1" ht="54" customHeight="1">
      <c r="F1" s="6" t="s">
        <v>27</v>
      </c>
    </row>
    <row r="5" spans="1:6" ht="16.5">
      <c r="A5" s="51" t="s">
        <v>28</v>
      </c>
      <c r="B5" s="55"/>
      <c r="C5" s="55"/>
      <c r="D5" s="55"/>
      <c r="E5" s="55"/>
      <c r="F5" s="55"/>
    </row>
    <row r="8" spans="1:6" s="5" customFormat="1" ht="47.25">
      <c r="A8" s="2" t="s">
        <v>23</v>
      </c>
      <c r="B8" s="3" t="s">
        <v>0</v>
      </c>
      <c r="C8" s="3" t="s">
        <v>1</v>
      </c>
      <c r="D8" s="3" t="s">
        <v>25</v>
      </c>
      <c r="E8" s="3" t="s">
        <v>29</v>
      </c>
      <c r="F8" s="4" t="s">
        <v>24</v>
      </c>
    </row>
    <row r="9" spans="1:6" s="7" customFormat="1" ht="57" customHeight="1">
      <c r="A9" s="11" t="s">
        <v>2</v>
      </c>
      <c r="B9" s="12" t="s">
        <v>30</v>
      </c>
      <c r="C9" s="11"/>
      <c r="D9" s="40">
        <f>D11+D61+D74</f>
        <v>4866520.0815200005</v>
      </c>
      <c r="E9" s="40">
        <f>'[3]Год'!$I$20*1000+'[3]Год'!$I$23*1000</f>
        <v>4861338.699999999</v>
      </c>
      <c r="F9" s="40">
        <f>'[3]Год'!$J$20*1000+'[3]Год'!$J$23*1000</f>
        <v>4729639.999999999</v>
      </c>
    </row>
    <row r="10" spans="1:6" s="7" customFormat="1" ht="26.25" customHeight="1">
      <c r="A10" s="11"/>
      <c r="B10" s="12" t="s">
        <v>26</v>
      </c>
      <c r="C10" s="11"/>
      <c r="D10" s="40"/>
      <c r="E10" s="40"/>
      <c r="F10" s="40"/>
    </row>
    <row r="11" spans="1:6" s="7" customFormat="1" ht="57" customHeight="1">
      <c r="A11" s="11" t="s">
        <v>3</v>
      </c>
      <c r="B11" s="12" t="s">
        <v>31</v>
      </c>
      <c r="C11" s="11" t="s">
        <v>14</v>
      </c>
      <c r="D11" s="40">
        <f>'[3]Год'!$H$21*1000+1.5</f>
        <v>1257770</v>
      </c>
      <c r="E11" s="40">
        <f>'[3]Год'!$I$21*1000</f>
        <v>1293363</v>
      </c>
      <c r="F11" s="40">
        <f>'[3]Год'!$J$21*1000</f>
        <v>1293363</v>
      </c>
    </row>
    <row r="12" spans="1:6" s="7" customFormat="1" ht="40.5" customHeight="1">
      <c r="A12" s="11" t="s">
        <v>32</v>
      </c>
      <c r="B12" s="12" t="s">
        <v>33</v>
      </c>
      <c r="C12" s="11" t="s">
        <v>14</v>
      </c>
      <c r="D12" s="40">
        <v>0</v>
      </c>
      <c r="E12" s="40">
        <v>0</v>
      </c>
      <c r="F12" s="40">
        <v>0</v>
      </c>
    </row>
    <row r="13" spans="1:6" s="7" customFormat="1" ht="28.5" customHeight="1">
      <c r="A13" s="11"/>
      <c r="B13" s="12" t="s">
        <v>34</v>
      </c>
      <c r="C13" s="11" t="s">
        <v>14</v>
      </c>
      <c r="D13" s="40">
        <v>0</v>
      </c>
      <c r="E13" s="40">
        <v>0</v>
      </c>
      <c r="F13" s="40">
        <v>0</v>
      </c>
    </row>
    <row r="14" spans="1:6" s="7" customFormat="1" ht="28.5" customHeight="1">
      <c r="A14" s="11"/>
      <c r="B14" s="12" t="s">
        <v>35</v>
      </c>
      <c r="C14" s="11" t="s">
        <v>14</v>
      </c>
      <c r="D14" s="40">
        <v>0</v>
      </c>
      <c r="E14" s="40">
        <v>0</v>
      </c>
      <c r="F14" s="40">
        <v>0</v>
      </c>
    </row>
    <row r="15" spans="1:6" s="7" customFormat="1" ht="28.5" customHeight="1">
      <c r="A15" s="11" t="s">
        <v>36</v>
      </c>
      <c r="B15" s="12" t="s">
        <v>37</v>
      </c>
      <c r="C15" s="11" t="s">
        <v>14</v>
      </c>
      <c r="D15" s="40">
        <f>D16+D17</f>
        <v>1257770</v>
      </c>
      <c r="E15" s="40">
        <f>E16+E17</f>
        <v>1293363.1000000003</v>
      </c>
      <c r="F15" s="40">
        <f>F16+F17</f>
        <v>1293363</v>
      </c>
    </row>
    <row r="16" spans="1:6" s="7" customFormat="1" ht="28.5" customHeight="1">
      <c r="A16" s="11"/>
      <c r="B16" s="12" t="s">
        <v>34</v>
      </c>
      <c r="C16" s="11" t="s">
        <v>14</v>
      </c>
      <c r="D16" s="40">
        <v>646908.648235</v>
      </c>
      <c r="E16" s="40">
        <f>'[4]3.15 нас'!$BJ$13/1000</f>
        <v>658298.0000000002</v>
      </c>
      <c r="F16" s="40">
        <f>'[4]3.15 нас'!$BF$12/1000</f>
        <v>658297.9999999999</v>
      </c>
    </row>
    <row r="17" spans="1:6" s="7" customFormat="1" ht="28.5" customHeight="1">
      <c r="A17" s="11"/>
      <c r="B17" s="12" t="s">
        <v>35</v>
      </c>
      <c r="C17" s="11" t="s">
        <v>14</v>
      </c>
      <c r="D17" s="40">
        <f>D11-D16</f>
        <v>610861.351765</v>
      </c>
      <c r="E17" s="40">
        <f>'[4]3.15 нас'!$BI$13/1000</f>
        <v>635065.1000000001</v>
      </c>
      <c r="F17" s="40">
        <f>'[4]3.15 нас'!$BE$12/1000</f>
        <v>635065.0000000001</v>
      </c>
    </row>
    <row r="18" spans="1:6" s="7" customFormat="1" ht="24.75" customHeight="1">
      <c r="A18" s="11"/>
      <c r="B18" s="12" t="s">
        <v>26</v>
      </c>
      <c r="C18" s="11" t="s">
        <v>14</v>
      </c>
      <c r="D18" s="40"/>
      <c r="E18" s="40"/>
      <c r="F18" s="40"/>
    </row>
    <row r="19" spans="1:6" s="8" customFormat="1" ht="149.25" customHeight="1">
      <c r="A19" s="11" t="s">
        <v>38</v>
      </c>
      <c r="B19" s="12" t="s">
        <v>91</v>
      </c>
      <c r="C19" s="11" t="s">
        <v>14</v>
      </c>
      <c r="D19" s="40">
        <f>D23</f>
        <v>672094.0111639899</v>
      </c>
      <c r="E19" s="40">
        <f>E23</f>
        <v>691458.0622296438</v>
      </c>
      <c r="F19" s="40">
        <f>F23</f>
        <v>691007.0015100471</v>
      </c>
    </row>
    <row r="20" spans="1:6" s="7" customFormat="1" ht="40.5" customHeight="1">
      <c r="A20" s="11" t="s">
        <v>39</v>
      </c>
      <c r="B20" s="12" t="s">
        <v>33</v>
      </c>
      <c r="C20" s="11" t="s">
        <v>14</v>
      </c>
      <c r="D20" s="40"/>
      <c r="E20" s="40"/>
      <c r="F20" s="40"/>
    </row>
    <row r="21" spans="1:6" s="7" customFormat="1" ht="28.5" customHeight="1">
      <c r="A21" s="11"/>
      <c r="B21" s="12" t="s">
        <v>34</v>
      </c>
      <c r="C21" s="11" t="s">
        <v>14</v>
      </c>
      <c r="D21" s="40"/>
      <c r="E21" s="40"/>
      <c r="F21" s="40"/>
    </row>
    <row r="22" spans="1:6" s="7" customFormat="1" ht="28.5" customHeight="1">
      <c r="A22" s="11"/>
      <c r="B22" s="12" t="s">
        <v>35</v>
      </c>
      <c r="C22" s="11" t="s">
        <v>14</v>
      </c>
      <c r="D22" s="40"/>
      <c r="E22" s="40"/>
      <c r="F22" s="40"/>
    </row>
    <row r="23" spans="1:6" s="7" customFormat="1" ht="28.5" customHeight="1">
      <c r="A23" s="11" t="s">
        <v>40</v>
      </c>
      <c r="B23" s="12" t="s">
        <v>37</v>
      </c>
      <c r="C23" s="11" t="s">
        <v>14</v>
      </c>
      <c r="D23" s="40">
        <f>('[4]3.15 нас'!$R$64+'[4]3.15 нас'!$R$66+'[4]3.15 нас'!$R$67)/1000</f>
        <v>672094.0111639899</v>
      </c>
      <c r="E23" s="40">
        <f>E24+E25</f>
        <v>691458.0622296438</v>
      </c>
      <c r="F23" s="40">
        <f>F24+F25</f>
        <v>691007.0015100471</v>
      </c>
    </row>
    <row r="24" spans="1:6" s="7" customFormat="1" ht="28.5" customHeight="1">
      <c r="A24" s="11"/>
      <c r="B24" s="12" t="s">
        <v>34</v>
      </c>
      <c r="C24" s="11" t="s">
        <v>14</v>
      </c>
      <c r="D24" s="40">
        <f>D23-D25</f>
        <v>350427.8321639899</v>
      </c>
      <c r="E24" s="40">
        <f>('[4]3.15 нас'!$BJ$14+'[4]3.15 нас'!$BJ$16+'[4]3.15 нас'!$BJ$17)/1000</f>
        <v>351939.420144003</v>
      </c>
      <c r="F24" s="40">
        <f>('[4]3.15 нас'!$BF$14+'[4]3.15 нас'!$BF$16+'[4]3.15 нас'!$BF$17)/1000</f>
        <v>356511.35469429306</v>
      </c>
    </row>
    <row r="25" spans="1:6" s="7" customFormat="1" ht="28.5" customHeight="1">
      <c r="A25" s="11"/>
      <c r="B25" s="12" t="s">
        <v>35</v>
      </c>
      <c r="C25" s="11" t="s">
        <v>14</v>
      </c>
      <c r="D25" s="40">
        <f>('[4]3.15 нас'!$CA$64+'[4]3.15 нас'!$CA$66+'[4]3.15 нас'!$CA$67)/1000</f>
        <v>321666.179</v>
      </c>
      <c r="E25" s="40">
        <f>('[4]3.15 нас'!$BI$14+'[4]3.15 нас'!$BI$16+'[4]3.15 нас'!$BI$17)/1000</f>
        <v>339518.64208564087</v>
      </c>
      <c r="F25" s="40">
        <f>('[4]3.15 нас'!$BE$14+'[4]3.15 нас'!$BE$16+'[4]3.15 нас'!$BE$17)/1000</f>
        <v>334495.646815754</v>
      </c>
    </row>
    <row r="26" spans="1:6" s="7" customFormat="1" ht="118.5" customHeight="1">
      <c r="A26" s="11" t="s">
        <v>41</v>
      </c>
      <c r="B26" s="12" t="s">
        <v>92</v>
      </c>
      <c r="C26" s="11" t="s">
        <v>14</v>
      </c>
      <c r="D26" s="40">
        <v>0</v>
      </c>
      <c r="E26" s="40">
        <v>0</v>
      </c>
      <c r="F26" s="40">
        <v>0</v>
      </c>
    </row>
    <row r="27" spans="1:6" s="7" customFormat="1" ht="40.5" customHeight="1">
      <c r="A27" s="11" t="s">
        <v>42</v>
      </c>
      <c r="B27" s="12" t="s">
        <v>33</v>
      </c>
      <c r="C27" s="11" t="s">
        <v>14</v>
      </c>
      <c r="D27" s="40">
        <v>0</v>
      </c>
      <c r="E27" s="40">
        <v>0</v>
      </c>
      <c r="F27" s="40">
        <v>0</v>
      </c>
    </row>
    <row r="28" spans="1:6" s="7" customFormat="1" ht="28.5" customHeight="1">
      <c r="A28" s="11"/>
      <c r="B28" s="12" t="s">
        <v>34</v>
      </c>
      <c r="C28" s="11" t="s">
        <v>14</v>
      </c>
      <c r="D28" s="40">
        <v>0</v>
      </c>
      <c r="E28" s="40">
        <v>0</v>
      </c>
      <c r="F28" s="40">
        <v>0</v>
      </c>
    </row>
    <row r="29" spans="1:6" s="7" customFormat="1" ht="28.5" customHeight="1">
      <c r="A29" s="11"/>
      <c r="B29" s="12" t="s">
        <v>35</v>
      </c>
      <c r="C29" s="11" t="s">
        <v>14</v>
      </c>
      <c r="D29" s="40">
        <v>0</v>
      </c>
      <c r="E29" s="40">
        <v>0</v>
      </c>
      <c r="F29" s="40">
        <v>0</v>
      </c>
    </row>
    <row r="30" spans="1:6" s="7" customFormat="1" ht="28.5" customHeight="1">
      <c r="A30" s="11" t="s">
        <v>43</v>
      </c>
      <c r="B30" s="12" t="s">
        <v>37</v>
      </c>
      <c r="C30" s="11" t="s">
        <v>14</v>
      </c>
      <c r="D30" s="40">
        <v>0</v>
      </c>
      <c r="E30" s="40">
        <v>0</v>
      </c>
      <c r="F30" s="40">
        <v>0</v>
      </c>
    </row>
    <row r="31" spans="1:6" s="7" customFormat="1" ht="28.5" customHeight="1">
      <c r="A31" s="11"/>
      <c r="B31" s="12" t="s">
        <v>34</v>
      </c>
      <c r="C31" s="11" t="s">
        <v>14</v>
      </c>
      <c r="D31" s="40">
        <v>0</v>
      </c>
      <c r="E31" s="40">
        <v>0</v>
      </c>
      <c r="F31" s="40">
        <v>0</v>
      </c>
    </row>
    <row r="32" spans="1:6" s="7" customFormat="1" ht="28.5" customHeight="1">
      <c r="A32" s="11"/>
      <c r="B32" s="12" t="s">
        <v>35</v>
      </c>
      <c r="C32" s="11" t="s">
        <v>14</v>
      </c>
      <c r="D32" s="40">
        <v>0</v>
      </c>
      <c r="E32" s="40">
        <v>0</v>
      </c>
      <c r="F32" s="40">
        <v>0</v>
      </c>
    </row>
    <row r="33" spans="1:6" s="7" customFormat="1" ht="132.75" customHeight="1">
      <c r="A33" s="11" t="s">
        <v>44</v>
      </c>
      <c r="B33" s="12" t="s">
        <v>93</v>
      </c>
      <c r="C33" s="11" t="s">
        <v>14</v>
      </c>
      <c r="D33" s="40">
        <v>0</v>
      </c>
      <c r="E33" s="40">
        <v>0</v>
      </c>
      <c r="F33" s="40">
        <v>0</v>
      </c>
    </row>
    <row r="34" spans="1:6" s="7" customFormat="1" ht="40.5" customHeight="1">
      <c r="A34" s="11" t="s">
        <v>45</v>
      </c>
      <c r="B34" s="12" t="s">
        <v>33</v>
      </c>
      <c r="C34" s="11" t="s">
        <v>14</v>
      </c>
      <c r="D34" s="40">
        <v>0</v>
      </c>
      <c r="E34" s="40">
        <v>0</v>
      </c>
      <c r="F34" s="40">
        <v>0</v>
      </c>
    </row>
    <row r="35" spans="1:6" s="7" customFormat="1" ht="28.5" customHeight="1">
      <c r="A35" s="11"/>
      <c r="B35" s="12" t="s">
        <v>34</v>
      </c>
      <c r="C35" s="11" t="s">
        <v>14</v>
      </c>
      <c r="D35" s="40">
        <v>0</v>
      </c>
      <c r="E35" s="40">
        <v>0</v>
      </c>
      <c r="F35" s="40">
        <v>0</v>
      </c>
    </row>
    <row r="36" spans="1:6" s="7" customFormat="1" ht="28.5" customHeight="1">
      <c r="A36" s="11"/>
      <c r="B36" s="12" t="s">
        <v>35</v>
      </c>
      <c r="C36" s="11" t="s">
        <v>14</v>
      </c>
      <c r="D36" s="40">
        <v>0</v>
      </c>
      <c r="E36" s="40">
        <v>0</v>
      </c>
      <c r="F36" s="40">
        <v>0</v>
      </c>
    </row>
    <row r="37" spans="1:6" s="7" customFormat="1" ht="28.5" customHeight="1">
      <c r="A37" s="11" t="s">
        <v>46</v>
      </c>
      <c r="B37" s="12" t="s">
        <v>37</v>
      </c>
      <c r="C37" s="11" t="s">
        <v>14</v>
      </c>
      <c r="D37" s="40">
        <v>0</v>
      </c>
      <c r="E37" s="40">
        <v>0</v>
      </c>
      <c r="F37" s="40">
        <v>0</v>
      </c>
    </row>
    <row r="38" spans="1:6" s="7" customFormat="1" ht="28.5" customHeight="1">
      <c r="A38" s="11"/>
      <c r="B38" s="12" t="s">
        <v>34</v>
      </c>
      <c r="C38" s="11" t="s">
        <v>14</v>
      </c>
      <c r="D38" s="40">
        <v>0</v>
      </c>
      <c r="E38" s="40">
        <v>0</v>
      </c>
      <c r="F38" s="40">
        <v>0</v>
      </c>
    </row>
    <row r="39" spans="1:6" s="7" customFormat="1" ht="28.5" customHeight="1">
      <c r="A39" s="11"/>
      <c r="B39" s="12" t="s">
        <v>35</v>
      </c>
      <c r="C39" s="11" t="s">
        <v>14</v>
      </c>
      <c r="D39" s="40">
        <v>0</v>
      </c>
      <c r="E39" s="40">
        <v>0</v>
      </c>
      <c r="F39" s="40">
        <v>0</v>
      </c>
    </row>
    <row r="40" spans="1:6" s="7" customFormat="1" ht="149.25" customHeight="1">
      <c r="A40" s="11" t="s">
        <v>47</v>
      </c>
      <c r="B40" s="12" t="s">
        <v>94</v>
      </c>
      <c r="C40" s="11" t="s">
        <v>14</v>
      </c>
      <c r="D40" s="40">
        <f>('[4]3.15 нас'!$R$68+'[4]3.15 нас'!$R$70+'[4]3.15 нас'!$R$71)/1000</f>
        <v>78421.782167002</v>
      </c>
      <c r="E40" s="40">
        <f>E44</f>
        <v>78619.35250828593</v>
      </c>
      <c r="F40" s="40">
        <f>F44</f>
        <v>80778.2144823029</v>
      </c>
    </row>
    <row r="41" spans="1:6" s="7" customFormat="1" ht="40.5" customHeight="1">
      <c r="A41" s="11" t="s">
        <v>48</v>
      </c>
      <c r="B41" s="12" t="s">
        <v>33</v>
      </c>
      <c r="C41" s="11" t="s">
        <v>14</v>
      </c>
      <c r="D41" s="40">
        <v>0</v>
      </c>
      <c r="E41" s="40">
        <v>0</v>
      </c>
      <c r="F41" s="40">
        <v>0</v>
      </c>
    </row>
    <row r="42" spans="1:6" s="7" customFormat="1" ht="28.5" customHeight="1">
      <c r="A42" s="11"/>
      <c r="B42" s="12" t="s">
        <v>34</v>
      </c>
      <c r="C42" s="11" t="s">
        <v>14</v>
      </c>
      <c r="D42" s="40">
        <v>0</v>
      </c>
      <c r="E42" s="40">
        <v>0</v>
      </c>
      <c r="F42" s="40">
        <v>0</v>
      </c>
    </row>
    <row r="43" spans="1:6" s="7" customFormat="1" ht="28.5" customHeight="1">
      <c r="A43" s="11"/>
      <c r="B43" s="12" t="s">
        <v>35</v>
      </c>
      <c r="C43" s="11" t="s">
        <v>14</v>
      </c>
      <c r="D43" s="40">
        <v>0</v>
      </c>
      <c r="E43" s="40">
        <v>0</v>
      </c>
      <c r="F43" s="40">
        <v>0</v>
      </c>
    </row>
    <row r="44" spans="1:6" s="7" customFormat="1" ht="28.5" customHeight="1">
      <c r="A44" s="11" t="s">
        <v>49</v>
      </c>
      <c r="B44" s="12" t="s">
        <v>37</v>
      </c>
      <c r="C44" s="11" t="s">
        <v>14</v>
      </c>
      <c r="D44" s="40">
        <f>D45+D46</f>
        <v>78421.782167002</v>
      </c>
      <c r="E44" s="40">
        <f>E45+E46</f>
        <v>78619.35250828593</v>
      </c>
      <c r="F44" s="40">
        <f>F45+F46</f>
        <v>80778.2144823029</v>
      </c>
    </row>
    <row r="45" spans="1:6" ht="28.5" customHeight="1">
      <c r="A45" s="11"/>
      <c r="B45" s="12" t="s">
        <v>34</v>
      </c>
      <c r="C45" s="11" t="s">
        <v>14</v>
      </c>
      <c r="D45" s="40">
        <f>D40-D46</f>
        <v>37493.927167002</v>
      </c>
      <c r="E45" s="40">
        <f>('[4]3.15 нас'!$BJ$18+'[4]3.15 нас'!$BJ$20+'[4]3.15 нас'!$BJ$21)/1000</f>
        <v>40015.802613743675</v>
      </c>
      <c r="F45" s="40">
        <f>('[4]3.15 нас'!$BF$18+'[4]3.15 нас'!$BF$20+'[4]3.15 нас'!$BF$21)/1000</f>
        <v>38186.1801358342</v>
      </c>
    </row>
    <row r="46" spans="1:6" s="10" customFormat="1" ht="28.5" customHeight="1">
      <c r="A46" s="11"/>
      <c r="B46" s="12" t="s">
        <v>35</v>
      </c>
      <c r="C46" s="11" t="s">
        <v>14</v>
      </c>
      <c r="D46" s="40">
        <f>('[4]3.15 нас'!$CA$68+'[4]3.15 нас'!$CA$70+'[4]3.15 нас'!$CA$71)/1000</f>
        <v>40927.855</v>
      </c>
      <c r="E46" s="40">
        <f>('[4]3.15 нас'!$BI$18+'[4]3.15 нас'!$BI$20+'[4]3.15 нас'!$BI$21)/1000</f>
        <v>38603.54989454226</v>
      </c>
      <c r="F46" s="40">
        <f>('[4]3.15 нас'!$BE$18+'[4]3.15 нас'!$BE$20+'[4]3.15 нас'!$BE$21)/1000</f>
        <v>42592.0343464687</v>
      </c>
    </row>
    <row r="47" spans="1:6" s="10" customFormat="1" ht="57.75" customHeight="1">
      <c r="A47" s="11" t="s">
        <v>50</v>
      </c>
      <c r="B47" s="12" t="s">
        <v>95</v>
      </c>
      <c r="C47" s="11" t="s">
        <v>14</v>
      </c>
      <c r="D47" s="40">
        <f>('[4]3.15 нас'!$R$72+'[4]3.15 нас'!$R$74+'[4]3.15 нас'!$R$75)/1000</f>
        <v>409137.1090500001</v>
      </c>
      <c r="E47" s="40">
        <f>E51</f>
        <v>422803.87175263313</v>
      </c>
      <c r="F47" s="40">
        <f>F51</f>
        <v>420742.4297984005</v>
      </c>
    </row>
    <row r="48" spans="1:6" s="10" customFormat="1" ht="40.5" customHeight="1">
      <c r="A48" s="11" t="s">
        <v>51</v>
      </c>
      <c r="B48" s="12" t="s">
        <v>33</v>
      </c>
      <c r="C48" s="11" t="s">
        <v>14</v>
      </c>
      <c r="D48" s="40">
        <v>0</v>
      </c>
      <c r="E48" s="40">
        <v>0</v>
      </c>
      <c r="F48" s="40">
        <v>0</v>
      </c>
    </row>
    <row r="49" spans="1:6" s="10" customFormat="1" ht="28.5" customHeight="1">
      <c r="A49" s="11"/>
      <c r="B49" s="12" t="s">
        <v>34</v>
      </c>
      <c r="C49" s="11" t="s">
        <v>14</v>
      </c>
      <c r="D49" s="40">
        <v>0</v>
      </c>
      <c r="E49" s="40">
        <v>0</v>
      </c>
      <c r="F49" s="40">
        <v>0</v>
      </c>
    </row>
    <row r="50" spans="1:6" ht="28.5" customHeight="1">
      <c r="A50" s="11"/>
      <c r="B50" s="12" t="s">
        <v>35</v>
      </c>
      <c r="C50" s="11" t="s">
        <v>14</v>
      </c>
      <c r="D50" s="40">
        <v>0</v>
      </c>
      <c r="E50" s="40">
        <v>0</v>
      </c>
      <c r="F50" s="40">
        <v>0</v>
      </c>
    </row>
    <row r="51" spans="1:6" ht="28.5" customHeight="1">
      <c r="A51" s="11" t="s">
        <v>52</v>
      </c>
      <c r="B51" s="12" t="s">
        <v>37</v>
      </c>
      <c r="C51" s="11" t="s">
        <v>14</v>
      </c>
      <c r="D51" s="40">
        <f>D52+D53</f>
        <v>409137.1090500001</v>
      </c>
      <c r="E51" s="40">
        <f>E52+E53</f>
        <v>422803.87175263313</v>
      </c>
      <c r="F51" s="40">
        <f>F52+F53</f>
        <v>420742.4297984005</v>
      </c>
    </row>
    <row r="52" spans="1:6" ht="28.5" customHeight="1">
      <c r="A52" s="11"/>
      <c r="B52" s="12" t="s">
        <v>34</v>
      </c>
      <c r="C52" s="11" t="s">
        <v>14</v>
      </c>
      <c r="D52" s="40">
        <f>D47-D53</f>
        <v>211644.37165000007</v>
      </c>
      <c r="E52" s="40">
        <f>('[4]3.15 нас'!$BJ$22+'[4]3.15 нас'!$BJ$24+'[4]3.15 нас'!$BJ$25)/1000</f>
        <v>215199.3845865982</v>
      </c>
      <c r="F52" s="40">
        <f>('[4]3.15 нас'!$BF$22+'[4]3.15 нас'!$BF$24+'[4]3.15 нас'!$BF$25)/1000</f>
        <v>215462.90874519755</v>
      </c>
    </row>
    <row r="53" spans="1:6" ht="28.5" customHeight="1">
      <c r="A53" s="11"/>
      <c r="B53" s="12" t="s">
        <v>35</v>
      </c>
      <c r="C53" s="11" t="s">
        <v>14</v>
      </c>
      <c r="D53" s="40">
        <f>('[4]3.15 нас'!$CA$72+'[4]3.15 нас'!$CA$74+'[4]3.15 нас'!$CA$75)/1000</f>
        <v>197492.7374</v>
      </c>
      <c r="E53" s="40">
        <f>('[4]3.15 нас'!$BI$22+'[4]3.15 нас'!$BI$24+'[4]3.15 нас'!$BI$25)/1000</f>
        <v>207604.4871660349</v>
      </c>
      <c r="F53" s="40">
        <f>('[4]3.15 нас'!$BE$22+'[4]3.15 нас'!$BE$24+'[4]3.15 нас'!$BE$25)/1000</f>
        <v>205279.52105320292</v>
      </c>
    </row>
    <row r="54" spans="1:6" ht="45" customHeight="1">
      <c r="A54" s="11" t="s">
        <v>53</v>
      </c>
      <c r="B54" s="12" t="s">
        <v>54</v>
      </c>
      <c r="C54" s="11" t="s">
        <v>14</v>
      </c>
      <c r="D54" s="40">
        <f>('[4]3.15 нас'!$R$77+'[4]3.15 нас'!$R$78+'[4]3.15 нас'!$R$79+'[4]3.15 нас'!$R$81+'[4]3.15 нас'!$R$82+'[4]3.15 нас'!$R$83+'[4]3.15 нас'!$R$85+'[4]3.15 нас'!$R$86+'[4]3.15 нас'!$R$87+'[4]3.15 нас'!$R$89+'[4]3.15 нас'!$R$90+'[4]3.15 нас'!$R$91+'[4]3.15 нас'!$R$93+'[4]3.15 нас'!$R$94+'[4]3.15 нас'!$R$95+'[4]3.15 нас'!$R$97+'[4]3.15 нас'!$R$98+'[4]3.15 нас'!$R$99+'[4]3.15 нас'!$R$101+'[4]3.15 нас'!$R$102+'[4]3.15 нас'!$R$103+'[4]3.15 нас'!$R$105+'[4]3.15 нас'!$R$106+'[4]3.15 нас'!$R$107+'[4]3.15 нас'!$R$109)/1000+1.5</f>
        <v>98118.5375</v>
      </c>
      <c r="E54" s="40">
        <f>E11-E19-E40-E47</f>
        <v>100481.71350943716</v>
      </c>
      <c r="F54" s="40">
        <f>F11-F19-F40-F47</f>
        <v>100835.35420924949</v>
      </c>
    </row>
    <row r="55" spans="1:6" ht="40.5" customHeight="1">
      <c r="A55" s="11" t="s">
        <v>55</v>
      </c>
      <c r="B55" s="12" t="s">
        <v>33</v>
      </c>
      <c r="C55" s="11" t="s">
        <v>14</v>
      </c>
      <c r="D55" s="40">
        <v>0</v>
      </c>
      <c r="E55" s="40">
        <v>0</v>
      </c>
      <c r="F55" s="40">
        <v>0</v>
      </c>
    </row>
    <row r="56" spans="1:6" ht="28.5" customHeight="1">
      <c r="A56" s="11"/>
      <c r="B56" s="12" t="s">
        <v>34</v>
      </c>
      <c r="C56" s="11" t="s">
        <v>14</v>
      </c>
      <c r="D56" s="40">
        <v>0</v>
      </c>
      <c r="E56" s="40">
        <v>0</v>
      </c>
      <c r="F56" s="40">
        <v>0</v>
      </c>
    </row>
    <row r="57" spans="1:6" ht="28.5" customHeight="1">
      <c r="A57" s="11"/>
      <c r="B57" s="12" t="s">
        <v>35</v>
      </c>
      <c r="C57" s="11" t="s">
        <v>14</v>
      </c>
      <c r="D57" s="40">
        <v>0</v>
      </c>
      <c r="E57" s="40">
        <v>0</v>
      </c>
      <c r="F57" s="40">
        <v>0</v>
      </c>
    </row>
    <row r="58" spans="1:6" ht="28.5" customHeight="1">
      <c r="A58" s="11" t="s">
        <v>56</v>
      </c>
      <c r="B58" s="12" t="s">
        <v>37</v>
      </c>
      <c r="C58" s="11" t="s">
        <v>14</v>
      </c>
      <c r="D58" s="40">
        <f>D59+D60</f>
        <v>98118.5375</v>
      </c>
      <c r="E58" s="40">
        <f>E59+E60</f>
        <v>100481.71350943716</v>
      </c>
      <c r="F58" s="40">
        <f>F59+F60</f>
        <v>100835.35420924949</v>
      </c>
    </row>
    <row r="59" spans="1:6" ht="28.5" customHeight="1">
      <c r="A59" s="11"/>
      <c r="B59" s="12" t="s">
        <v>34</v>
      </c>
      <c r="C59" s="11" t="s">
        <v>14</v>
      </c>
      <c r="D59" s="40">
        <f>D54-D60</f>
        <v>47342.51700000001</v>
      </c>
      <c r="E59" s="40">
        <f>E16-E24-E45-E52</f>
        <v>51143.392655655334</v>
      </c>
      <c r="F59" s="40">
        <f>F16-F24-F45-F52</f>
        <v>48137.55642467507</v>
      </c>
    </row>
    <row r="60" spans="1:6" ht="28.5" customHeight="1">
      <c r="A60" s="11"/>
      <c r="B60" s="12" t="s">
        <v>35</v>
      </c>
      <c r="C60" s="11" t="s">
        <v>14</v>
      </c>
      <c r="D60" s="40">
        <f>('[4]3.15 нас'!$CA$77+'[4]3.15 нас'!$CA$78+'[4]3.15 нас'!$CA$79+'[4]3.15 нас'!$CA$81+'[4]3.15 нас'!$CA$82+'[4]3.15 нас'!$CA$83+'[4]3.15 нас'!$CA$85+'[4]3.15 нас'!$CA$86+'[4]3.15 нас'!$CA$87+'[4]3.15 нас'!$CA$89+'[4]3.15 нас'!$CA$90+'[4]3.15 нас'!$CA$91+'[4]3.15 нас'!$CA$97+'[4]3.15 нас'!$CA$98+'[4]3.15 нас'!$CA$99+'[4]3.15 нас'!$CA$101+'[4]3.15 нас'!$CA$102+'[4]3.15 нас'!$CA$103+'[4]3.15 нас'!$CA$105+'[4]3.15 нас'!$CA$106+'[4]3.15 нас'!$CA$107+'[4]3.15 нас'!$CA$109)/1000+1.5</f>
        <v>50776.0205</v>
      </c>
      <c r="E60" s="40">
        <f>E54-E59</f>
        <v>49338.32085378183</v>
      </c>
      <c r="F60" s="40">
        <f>F54-F59</f>
        <v>52697.79778457442</v>
      </c>
    </row>
    <row r="61" spans="1:6" ht="123" customHeight="1">
      <c r="A61" s="11" t="s">
        <v>5</v>
      </c>
      <c r="B61" s="12" t="s">
        <v>57</v>
      </c>
      <c r="C61" s="11" t="s">
        <v>14</v>
      </c>
      <c r="D61" s="40">
        <f>D62+D65+D68+D71</f>
        <v>2278001.2765200003</v>
      </c>
      <c r="E61" s="40">
        <f>'[4]вводная'!$E$26/1000</f>
        <v>2335155.301</v>
      </c>
      <c r="F61" s="40">
        <f>'[4]вводная'!$H$26/1000</f>
        <v>2203292.0000000005</v>
      </c>
    </row>
    <row r="62" spans="1:9" ht="28.5" customHeight="1">
      <c r="A62" s="11"/>
      <c r="B62" s="12" t="s">
        <v>58</v>
      </c>
      <c r="C62" s="11" t="s">
        <v>14</v>
      </c>
      <c r="D62" s="40">
        <f>'[5]СВОД_объемы'!$C$39*1000</f>
        <v>832278.7655000002</v>
      </c>
      <c r="E62" s="40">
        <f>'[4]вводная'!$E$27/1000</f>
        <v>771118.42233</v>
      </c>
      <c r="F62" s="40">
        <f>'[4]вводная'!$H$27/1000</f>
        <v>709460.0240000002</v>
      </c>
      <c r="I62" s="1">
        <f>'[1]Раздел II. А'!$F$41+'[1]Раздел II. А'!$T$41+'[1]Раздел II. А'!$AH$41+'[1]Раздел II. А'!$BJ$41+'[1]Раздел II. Б'!$F$41+'[1]Раздел II. Б'!$N$41+'[1]Раздел II. Б'!$V$41</f>
        <v>793698.095</v>
      </c>
    </row>
    <row r="63" spans="1:6" ht="28.5" customHeight="1">
      <c r="A63" s="11"/>
      <c r="B63" s="12" t="s">
        <v>34</v>
      </c>
      <c r="C63" s="11" t="s">
        <v>14</v>
      </c>
      <c r="D63" s="40">
        <v>432204.444</v>
      </c>
      <c r="E63" s="40">
        <f>'[4]вводная'!$F$27/1000</f>
        <v>381337.61770999996</v>
      </c>
      <c r="F63" s="40">
        <f>'[4]вводная'!$I$27/1000</f>
        <v>364600.60000000015</v>
      </c>
    </row>
    <row r="64" spans="1:6" ht="28.5" customHeight="1">
      <c r="A64" s="11"/>
      <c r="B64" s="12" t="s">
        <v>35</v>
      </c>
      <c r="C64" s="11" t="s">
        <v>14</v>
      </c>
      <c r="D64" s="40">
        <f>D62-D63</f>
        <v>400074.3215000002</v>
      </c>
      <c r="E64" s="40">
        <f>E62-E63</f>
        <v>389780.80462</v>
      </c>
      <c r="F64" s="40">
        <f>F62-F63</f>
        <v>344859.42400000006</v>
      </c>
    </row>
    <row r="65" spans="1:9" ht="28.5" customHeight="1">
      <c r="A65" s="11"/>
      <c r="B65" s="12" t="s">
        <v>59</v>
      </c>
      <c r="C65" s="11" t="s">
        <v>14</v>
      </c>
      <c r="D65" s="40">
        <f>'[5]СВОД_объемы'!$C$40*1000</f>
        <v>542214.66385</v>
      </c>
      <c r="E65" s="40">
        <f>'[4]вводная'!$E$28/1000</f>
        <v>560252.01624</v>
      </c>
      <c r="F65" s="40">
        <f>'[4]вводная'!$H$28/1000</f>
        <v>482520.9480000001</v>
      </c>
      <c r="I65" s="1">
        <f>'[1]Раздел II. А'!$F$33+'[1]Раздел II. А'!$T$33+'[1]Раздел II. А'!$AH$33+'[1]Раздел II. А'!$BJ$33+'[1]Раздел II. Б'!$V$33+'[1]Раздел II. Б'!$N$33+'[1]Раздел II. Б'!$F$33</f>
        <v>363613.75</v>
      </c>
    </row>
    <row r="66" spans="1:6" ht="28.5" customHeight="1">
      <c r="A66" s="11"/>
      <c r="B66" s="12" t="s">
        <v>34</v>
      </c>
      <c r="C66" s="11" t="s">
        <v>14</v>
      </c>
      <c r="D66" s="40">
        <v>266194.236</v>
      </c>
      <c r="E66" s="40">
        <f>'[4]вводная'!$F$28/1000</f>
        <v>276717.69288</v>
      </c>
      <c r="F66" s="40">
        <f>'[4]вводная'!$I$28/1000</f>
        <v>247973.70000000013</v>
      </c>
    </row>
    <row r="67" spans="1:6" ht="28.5" customHeight="1">
      <c r="A67" s="11"/>
      <c r="B67" s="12" t="s">
        <v>35</v>
      </c>
      <c r="C67" s="11" t="s">
        <v>14</v>
      </c>
      <c r="D67" s="40">
        <f>D65-D66</f>
        <v>276020.42785000004</v>
      </c>
      <c r="E67" s="40">
        <f>E65-E66</f>
        <v>283534.32336000004</v>
      </c>
      <c r="F67" s="40">
        <f>F65-F66</f>
        <v>234547.24799999996</v>
      </c>
    </row>
    <row r="68" spans="1:9" ht="28.5" customHeight="1">
      <c r="A68" s="11"/>
      <c r="B68" s="12" t="s">
        <v>60</v>
      </c>
      <c r="C68" s="11" t="s">
        <v>14</v>
      </c>
      <c r="D68" s="40">
        <f>'[5]СВОД_объемы'!$C$41*1000</f>
        <v>707721.26021</v>
      </c>
      <c r="E68" s="40">
        <f>'[4]вводная'!$E$29/100</f>
        <v>8170341.903499999</v>
      </c>
      <c r="F68" s="40">
        <f>'[4]вводная'!$H$29/1000</f>
        <v>762339.0320000001</v>
      </c>
      <c r="I68" s="1">
        <f>'[1]Раздел II. А'!$F$25+'[1]Раздел II. А'!$T$25+'[1]Раздел II. А'!$AH$25+'[1]Раздел II. А'!$BJ$25+'[1]Раздел II. Б'!$V$25+'[1]Раздел II. Б'!$N$25+'[1]Раздел II. Б'!$F$25</f>
        <v>456966.95</v>
      </c>
    </row>
    <row r="69" spans="1:6" ht="28.5" customHeight="1">
      <c r="A69" s="11"/>
      <c r="B69" s="12" t="s">
        <v>34</v>
      </c>
      <c r="C69" s="11" t="s">
        <v>14</v>
      </c>
      <c r="D69" s="40">
        <v>354164.8120000001</v>
      </c>
      <c r="E69" s="40">
        <f>'[4]вводная'!$F$29/1000</f>
        <v>403546.63545</v>
      </c>
      <c r="F69" s="40">
        <f>'[4]вводная'!$I$29/1000</f>
        <v>391775.8000000001</v>
      </c>
    </row>
    <row r="70" spans="1:6" ht="28.5" customHeight="1">
      <c r="A70" s="11"/>
      <c r="B70" s="12" t="s">
        <v>35</v>
      </c>
      <c r="C70" s="11" t="s">
        <v>14</v>
      </c>
      <c r="D70" s="40">
        <f>D68-D69</f>
        <v>353556.4482099999</v>
      </c>
      <c r="E70" s="40">
        <f>E68-E69</f>
        <v>7766795.268049999</v>
      </c>
      <c r="F70" s="40">
        <f>F68-F69</f>
        <v>370563.232</v>
      </c>
    </row>
    <row r="71" spans="1:9" ht="28.5" customHeight="1">
      <c r="A71" s="11"/>
      <c r="B71" s="12" t="s">
        <v>61</v>
      </c>
      <c r="C71" s="11" t="s">
        <v>14</v>
      </c>
      <c r="D71" s="40">
        <f>'[5]СВОД_объемы'!$C$42*1000</f>
        <v>195786.58696000004</v>
      </c>
      <c r="E71" s="40">
        <f>'[4]вводная'!$E$30/1000</f>
        <v>186750.67208</v>
      </c>
      <c r="F71" s="40">
        <f>'[4]вводная'!$H$30/1000</f>
        <v>248971.99600000007</v>
      </c>
      <c r="I71" s="1">
        <f>'[1]Раздел II. А'!$F$17+'[1]Раздел II. А'!$T$17+'[1]Раздел II. А'!$AH$17+'[1]Раздел II. А'!$BJ$17+'[1]Раздел II. Б'!$V$17+'[1]Раздел II. Б'!$N$17+'[1]Раздел II. Б'!$F$17</f>
        <v>117322.08499999999</v>
      </c>
    </row>
    <row r="72" spans="1:6" ht="28.5" customHeight="1">
      <c r="A72" s="11"/>
      <c r="B72" s="12" t="s">
        <v>34</v>
      </c>
      <c r="C72" s="11" t="s">
        <v>14</v>
      </c>
      <c r="D72" s="40">
        <v>118467.89900000005</v>
      </c>
      <c r="E72" s="40">
        <f>'[4]вводная'!$F$30/1000</f>
        <v>92239.23095999999</v>
      </c>
      <c r="F72" s="40">
        <f>'[4]вводная'!$I$30/1000</f>
        <v>127949.90000000005</v>
      </c>
    </row>
    <row r="73" spans="1:6" ht="28.5" customHeight="1">
      <c r="A73" s="11"/>
      <c r="B73" s="12" t="s">
        <v>35</v>
      </c>
      <c r="C73" s="11" t="s">
        <v>14</v>
      </c>
      <c r="D73" s="40">
        <f>D71-D72</f>
        <v>77318.68796</v>
      </c>
      <c r="E73" s="40">
        <f>E71-E72</f>
        <v>94511.44112</v>
      </c>
      <c r="F73" s="40">
        <f>F71-F72</f>
        <v>121022.09600000002</v>
      </c>
    </row>
    <row r="74" spans="1:6" ht="102" customHeight="1">
      <c r="A74" s="11" t="s">
        <v>6</v>
      </c>
      <c r="B74" s="12" t="s">
        <v>62</v>
      </c>
      <c r="C74" s="11" t="s">
        <v>14</v>
      </c>
      <c r="D74" s="40">
        <f>'[5]СВОД_объемы'!$C$32*1000</f>
        <v>1330748.8049999997</v>
      </c>
      <c r="E74" s="40">
        <f>'[4]вводная'!$E$31/1000</f>
        <v>1232820.299</v>
      </c>
      <c r="F74" s="40">
        <f>'[4]вводная'!$H$31/1000</f>
        <v>1232985</v>
      </c>
    </row>
    <row r="75" spans="1:6" ht="28.5" customHeight="1">
      <c r="A75" s="11"/>
      <c r="B75" s="12" t="s">
        <v>63</v>
      </c>
      <c r="C75" s="11" t="s">
        <v>14</v>
      </c>
      <c r="D75" s="40">
        <v>700480.2119999999</v>
      </c>
      <c r="E75" s="40">
        <f>'[4]вводная'!$F$31/1000</f>
        <v>631930.223</v>
      </c>
      <c r="F75" s="40">
        <f>'[4]вводная'!$I$31/1000</f>
        <v>631939</v>
      </c>
    </row>
    <row r="76" spans="1:6" ht="28.5" customHeight="1">
      <c r="A76" s="11"/>
      <c r="B76" s="12" t="s">
        <v>64</v>
      </c>
      <c r="C76" s="11" t="s">
        <v>14</v>
      </c>
      <c r="D76" s="40">
        <f>D74-D75</f>
        <v>630268.5929999998</v>
      </c>
      <c r="E76" s="40">
        <f>E74-E75</f>
        <v>600890.0760000001</v>
      </c>
      <c r="F76" s="40">
        <f>F74-F75</f>
        <v>601046</v>
      </c>
    </row>
    <row r="77" spans="1:6" ht="45.75" customHeight="1">
      <c r="A77" s="11" t="s">
        <v>8</v>
      </c>
      <c r="B77" s="12" t="s">
        <v>96</v>
      </c>
      <c r="C77" s="11"/>
      <c r="D77" s="43">
        <f>D79+D80</f>
        <v>764.277</v>
      </c>
      <c r="E77" s="43">
        <f>E79+E80</f>
        <v>762.742</v>
      </c>
      <c r="F77" s="43">
        <f>F79+F80</f>
        <v>762.742</v>
      </c>
    </row>
    <row r="78" spans="1:6" ht="28.5" customHeight="1">
      <c r="A78" s="11"/>
      <c r="B78" s="12" t="s">
        <v>26</v>
      </c>
      <c r="C78" s="11"/>
      <c r="D78" s="40"/>
      <c r="E78" s="40"/>
      <c r="F78" s="40"/>
    </row>
    <row r="79" spans="1:6" ht="57.75" customHeight="1">
      <c r="A79" s="11" t="s">
        <v>9</v>
      </c>
      <c r="B79" s="12" t="s">
        <v>65</v>
      </c>
      <c r="C79" s="11" t="s">
        <v>68</v>
      </c>
      <c r="D79" s="44">
        <f>('[6]2016'!$B$6+'[6]2016'!$B$7)/1000</f>
        <v>749.995</v>
      </c>
      <c r="E79" s="44">
        <f>('[6]2016'!$D$6+'[6]2016'!$D$7)/1000</f>
        <v>748.525</v>
      </c>
      <c r="F79" s="44">
        <f aca="true" t="shared" si="0" ref="F79:F85">E79</f>
        <v>748.525</v>
      </c>
    </row>
    <row r="80" spans="1:6" ht="119.25" customHeight="1">
      <c r="A80" s="11" t="s">
        <v>66</v>
      </c>
      <c r="B80" s="12" t="s">
        <v>67</v>
      </c>
      <c r="C80" s="11" t="s">
        <v>68</v>
      </c>
      <c r="D80" s="44">
        <f>'[6]2016'!$B$8/1000</f>
        <v>14.282</v>
      </c>
      <c r="E80" s="44">
        <f>'[6]2016'!$D$8/1000</f>
        <v>14.217</v>
      </c>
      <c r="F80" s="44">
        <f t="shared" si="0"/>
        <v>14.217</v>
      </c>
    </row>
    <row r="81" spans="1:6" ht="28.5" customHeight="1">
      <c r="A81" s="11"/>
      <c r="B81" s="12" t="s">
        <v>58</v>
      </c>
      <c r="C81" s="11" t="s">
        <v>68</v>
      </c>
      <c r="D81" s="43">
        <f>D80-D82-D83-D84</f>
        <v>12.689</v>
      </c>
      <c r="E81" s="43">
        <f>E80*D81/D80</f>
        <v>12.631250035009103</v>
      </c>
      <c r="F81" s="43">
        <f t="shared" si="0"/>
        <v>12.631250035009103</v>
      </c>
    </row>
    <row r="82" spans="1:6" ht="28.5" customHeight="1">
      <c r="A82" s="11"/>
      <c r="B82" s="12" t="s">
        <v>59</v>
      </c>
      <c r="C82" s="11" t="s">
        <v>68</v>
      </c>
      <c r="D82" s="43">
        <v>1.359</v>
      </c>
      <c r="E82" s="43">
        <f>E80*D82/D80</f>
        <v>1.3528149418848903</v>
      </c>
      <c r="F82" s="43">
        <f t="shared" si="0"/>
        <v>1.3528149418848903</v>
      </c>
    </row>
    <row r="83" spans="1:6" ht="28.5" customHeight="1">
      <c r="A83" s="11"/>
      <c r="B83" s="12" t="s">
        <v>60</v>
      </c>
      <c r="C83" s="11" t="s">
        <v>68</v>
      </c>
      <c r="D83" s="43">
        <v>0.216</v>
      </c>
      <c r="E83" s="43">
        <f>E80*D83/D80</f>
        <v>0.21501694440554545</v>
      </c>
      <c r="F83" s="43">
        <f t="shared" si="0"/>
        <v>0.21501694440554545</v>
      </c>
    </row>
    <row r="84" spans="1:6" ht="28.5" customHeight="1">
      <c r="A84" s="11"/>
      <c r="B84" s="12" t="s">
        <v>61</v>
      </c>
      <c r="C84" s="11" t="s">
        <v>68</v>
      </c>
      <c r="D84" s="43">
        <v>0.018</v>
      </c>
      <c r="E84" s="43">
        <f>E80*D84/D80</f>
        <v>0.01791807870046212</v>
      </c>
      <c r="F84" s="43">
        <f t="shared" si="0"/>
        <v>0.01791807870046212</v>
      </c>
    </row>
    <row r="85" spans="1:6" ht="105" customHeight="1">
      <c r="A85" s="11" t="s">
        <v>69</v>
      </c>
      <c r="B85" s="12" t="s">
        <v>70</v>
      </c>
      <c r="C85" s="11" t="s">
        <v>68</v>
      </c>
      <c r="D85" s="43">
        <v>0.016</v>
      </c>
      <c r="E85" s="43">
        <f>D85</f>
        <v>0.016</v>
      </c>
      <c r="F85" s="43">
        <f t="shared" si="0"/>
        <v>0.016</v>
      </c>
    </row>
    <row r="86" spans="1:6" ht="57" customHeight="1">
      <c r="A86" s="11" t="s">
        <v>11</v>
      </c>
      <c r="B86" s="12" t="s">
        <v>97</v>
      </c>
      <c r="C86" s="11"/>
      <c r="D86" s="40">
        <f>D88+D89</f>
        <v>799345</v>
      </c>
      <c r="E86" s="40">
        <f>E88+E89</f>
        <v>806024</v>
      </c>
      <c r="F86" s="40">
        <f>F88+F89</f>
        <v>806024</v>
      </c>
    </row>
    <row r="87" spans="1:6" ht="28.5" customHeight="1">
      <c r="A87" s="11"/>
      <c r="B87" s="12" t="s">
        <v>26</v>
      </c>
      <c r="C87" s="11"/>
      <c r="D87" s="40"/>
      <c r="E87" s="40"/>
      <c r="F87" s="40"/>
    </row>
    <row r="88" spans="1:6" ht="57.75" customHeight="1">
      <c r="A88" s="11" t="s">
        <v>12</v>
      </c>
      <c r="B88" s="12" t="s">
        <v>71</v>
      </c>
      <c r="C88" s="11" t="s">
        <v>72</v>
      </c>
      <c r="D88" s="40">
        <f>'[6]2016'!$B$11+'[6]2016'!$B$12</f>
        <v>752271</v>
      </c>
      <c r="E88" s="40">
        <f>'[6]2016'!$D$11+'[6]2016'!$D$12</f>
        <v>755568</v>
      </c>
      <c r="F88" s="40">
        <f aca="true" t="shared" si="1" ref="F88:F93">E88</f>
        <v>755568</v>
      </c>
    </row>
    <row r="89" spans="1:6" ht="119.25" customHeight="1">
      <c r="A89" s="11" t="s">
        <v>13</v>
      </c>
      <c r="B89" s="12" t="s">
        <v>73</v>
      </c>
      <c r="C89" s="11" t="s">
        <v>72</v>
      </c>
      <c r="D89" s="40">
        <f>'[6]2016'!$B$13</f>
        <v>47074</v>
      </c>
      <c r="E89" s="40">
        <f>'[6]2016'!$D$13</f>
        <v>50456</v>
      </c>
      <c r="F89" s="40">
        <f t="shared" si="1"/>
        <v>50456</v>
      </c>
    </row>
    <row r="90" spans="1:6" ht="28.5" customHeight="1">
      <c r="A90" s="11"/>
      <c r="B90" s="12" t="s">
        <v>58</v>
      </c>
      <c r="C90" s="11" t="s">
        <v>72</v>
      </c>
      <c r="D90" s="40">
        <f>D89-D91-D92-D93</f>
        <v>41109</v>
      </c>
      <c r="E90" s="40">
        <f>E89*D90/D89</f>
        <v>44062.44857033607</v>
      </c>
      <c r="F90" s="40">
        <f t="shared" si="1"/>
        <v>44062.44857033607</v>
      </c>
    </row>
    <row r="91" spans="1:6" ht="28.5" customHeight="1">
      <c r="A91" s="11"/>
      <c r="B91" s="12" t="s">
        <v>59</v>
      </c>
      <c r="C91" s="11" t="s">
        <v>72</v>
      </c>
      <c r="D91" s="40">
        <v>4802</v>
      </c>
      <c r="E91" s="40">
        <f>E89*D91/D89</f>
        <v>5146.996473637252</v>
      </c>
      <c r="F91" s="40">
        <f t="shared" si="1"/>
        <v>5146.996473637252</v>
      </c>
    </row>
    <row r="92" spans="1:6" ht="28.5" customHeight="1">
      <c r="A92" s="11"/>
      <c r="B92" s="12" t="s">
        <v>60</v>
      </c>
      <c r="C92" s="11" t="s">
        <v>72</v>
      </c>
      <c r="D92" s="40">
        <v>1054</v>
      </c>
      <c r="E92" s="40">
        <f>E89*D92/D89</f>
        <v>1129.7239240344989</v>
      </c>
      <c r="F92" s="40">
        <f t="shared" si="1"/>
        <v>1129.7239240344989</v>
      </c>
    </row>
    <row r="93" spans="1:6" ht="28.5" customHeight="1">
      <c r="A93" s="11"/>
      <c r="B93" s="12" t="s">
        <v>61</v>
      </c>
      <c r="C93" s="11" t="s">
        <v>72</v>
      </c>
      <c r="D93" s="40">
        <v>109</v>
      </c>
      <c r="E93" s="40">
        <f>E89*D93/D89</f>
        <v>116.83103199218252</v>
      </c>
      <c r="F93" s="40">
        <f t="shared" si="1"/>
        <v>116.83103199218252</v>
      </c>
    </row>
    <row r="94" spans="1:6" ht="40.5" customHeight="1">
      <c r="A94" s="11" t="s">
        <v>15</v>
      </c>
      <c r="B94" s="12" t="s">
        <v>74</v>
      </c>
      <c r="C94" s="11" t="s">
        <v>72</v>
      </c>
      <c r="D94" s="40">
        <f>D86</f>
        <v>799345</v>
      </c>
      <c r="E94" s="40">
        <f>E86</f>
        <v>806024</v>
      </c>
      <c r="F94" s="40">
        <f>F86</f>
        <v>806024</v>
      </c>
    </row>
    <row r="95" spans="1:6" ht="56.25" customHeight="1">
      <c r="A95" s="11" t="s">
        <v>16</v>
      </c>
      <c r="B95" s="12" t="s">
        <v>75</v>
      </c>
      <c r="C95" s="11" t="s">
        <v>4</v>
      </c>
      <c r="D95" s="40">
        <f>'[4]2.1'!$E$11/1000</f>
        <v>2722774.623821984</v>
      </c>
      <c r="E95" s="40">
        <f>'[4]2.1'!$F$11/1000</f>
        <v>933511.9158405104</v>
      </c>
      <c r="F95" s="40">
        <f>'[4]2.1'!$I$13/1000</f>
        <v>2154891.7864070763</v>
      </c>
    </row>
    <row r="96" spans="1:6" ht="71.25" customHeight="1">
      <c r="A96" s="11" t="s">
        <v>76</v>
      </c>
      <c r="B96" s="12" t="s">
        <v>17</v>
      </c>
      <c r="C96" s="11"/>
      <c r="D96" s="40"/>
      <c r="E96" s="40"/>
      <c r="F96" s="40"/>
    </row>
    <row r="97" spans="1:6" ht="40.5" customHeight="1">
      <c r="A97" s="11" t="s">
        <v>77</v>
      </c>
      <c r="B97" s="12" t="s">
        <v>18</v>
      </c>
      <c r="C97" s="11" t="s">
        <v>19</v>
      </c>
      <c r="D97" s="40">
        <f>'[4]2.2'!$D$8</f>
        <v>710.1933022469946</v>
      </c>
      <c r="E97" s="40">
        <f>'[4]2.2'!$E$8</f>
        <v>679</v>
      </c>
      <c r="F97" s="40">
        <f>'[4]2.2'!$H$8</f>
        <v>725.6795907977737</v>
      </c>
    </row>
    <row r="98" spans="1:6" ht="44.25" customHeight="1">
      <c r="A98" s="11" t="s">
        <v>78</v>
      </c>
      <c r="B98" s="12" t="s">
        <v>20</v>
      </c>
      <c r="C98" s="11" t="s">
        <v>21</v>
      </c>
      <c r="D98" s="40">
        <f>'[4]2.2'!$D$22/1000</f>
        <v>42.59590852840659</v>
      </c>
      <c r="E98" s="40">
        <f>'[4]2.2'!$E$22/1000</f>
        <v>36.4378829505956</v>
      </c>
      <c r="F98" s="40">
        <f>'[4]2.2'!$H$22/1000</f>
        <v>44.6147789426931</v>
      </c>
    </row>
    <row r="99" spans="1:6" ht="66.75" customHeight="1">
      <c r="A99" s="11" t="s">
        <v>79</v>
      </c>
      <c r="B99" s="12" t="s">
        <v>22</v>
      </c>
      <c r="C99" s="11"/>
      <c r="D99" s="57" t="s">
        <v>194</v>
      </c>
      <c r="E99" s="57"/>
      <c r="F99" s="57"/>
    </row>
    <row r="100" spans="1:6" ht="40.5" customHeight="1">
      <c r="A100" s="11" t="s">
        <v>80</v>
      </c>
      <c r="B100" s="12" t="s">
        <v>81</v>
      </c>
      <c r="C100" s="11" t="s">
        <v>4</v>
      </c>
      <c r="D100" s="40">
        <f>'[4]2.5'!$D$12/1000</f>
        <v>272471.40012986946</v>
      </c>
      <c r="E100" s="40">
        <f>'[4]2.5'!$E$12/1000</f>
        <v>128985.07066666665</v>
      </c>
      <c r="F100" s="40">
        <f>'[4]2.5'!$H$12/1000</f>
        <v>213121.09981466303</v>
      </c>
    </row>
    <row r="101" spans="1:6" ht="40.5" customHeight="1">
      <c r="A101" s="11" t="s">
        <v>82</v>
      </c>
      <c r="B101" s="12" t="s">
        <v>83</v>
      </c>
      <c r="C101" s="11" t="s">
        <v>4</v>
      </c>
      <c r="D101" s="40">
        <f>'[4]2.5'!$D$16/1000</f>
        <v>1633041.0400399999</v>
      </c>
      <c r="E101" s="40">
        <f>'[4]2.5'!$E$16/1000</f>
        <v>84100.545</v>
      </c>
      <c r="F101" s="40">
        <f>'[4]2.5'!$H$16/1000</f>
        <v>255745.31977759558</v>
      </c>
    </row>
    <row r="102" spans="1:6" ht="40.5" customHeight="1">
      <c r="A102" s="11" t="s">
        <v>84</v>
      </c>
      <c r="B102" s="12" t="s">
        <v>85</v>
      </c>
      <c r="C102" s="11" t="s">
        <v>4</v>
      </c>
      <c r="D102" s="40">
        <f>'[4]2.8'!$D$18/1000</f>
        <v>38198.6658790852</v>
      </c>
      <c r="E102" s="40">
        <f>'[4]2.8'!$E$18/1000</f>
        <v>30456.51</v>
      </c>
      <c r="F102" s="40">
        <f>'[4]2.8'!$H$18/1000</f>
        <v>121177.2404313656</v>
      </c>
    </row>
    <row r="103" spans="1:6" ht="26.25" customHeight="1">
      <c r="A103" s="11" t="s">
        <v>86</v>
      </c>
      <c r="B103" s="12" t="s">
        <v>7</v>
      </c>
      <c r="C103" s="11" t="s">
        <v>4</v>
      </c>
      <c r="D103" s="40" t="s">
        <v>193</v>
      </c>
      <c r="E103" s="40" t="s">
        <v>189</v>
      </c>
      <c r="F103" s="40" t="s">
        <v>189</v>
      </c>
    </row>
    <row r="104" spans="1:6" ht="71.25" customHeight="1">
      <c r="A104" s="11" t="s">
        <v>87</v>
      </c>
      <c r="B104" s="12" t="s">
        <v>88</v>
      </c>
      <c r="C104" s="11" t="s">
        <v>10</v>
      </c>
      <c r="D104" s="16">
        <f>'[4]2.1'!$E$16</f>
        <v>1.4029316104564462</v>
      </c>
      <c r="E104" s="16">
        <f>'[4]2.1'!$F$16</f>
        <v>3.262573244453739</v>
      </c>
      <c r="F104" s="16">
        <f>'[4]2.1'!$I$16</f>
        <v>7.797121426400847</v>
      </c>
    </row>
    <row r="105" spans="1:6" ht="100.5" customHeight="1">
      <c r="A105" s="13" t="s">
        <v>89</v>
      </c>
      <c r="B105" s="14" t="s">
        <v>90</v>
      </c>
      <c r="C105" s="13"/>
      <c r="D105" s="41" t="s">
        <v>188</v>
      </c>
      <c r="E105" s="41" t="s">
        <v>188</v>
      </c>
      <c r="F105" s="41" t="s">
        <v>188</v>
      </c>
    </row>
    <row r="106" spans="1:6" s="10" customFormat="1" ht="17.25" customHeight="1">
      <c r="A106" s="56" t="s">
        <v>190</v>
      </c>
      <c r="B106" s="56"/>
      <c r="C106" s="56"/>
      <c r="D106" s="56"/>
      <c r="E106" s="56"/>
      <c r="F106" s="56"/>
    </row>
    <row r="107" spans="1:12" s="47" customFormat="1" ht="35.25" customHeight="1">
      <c r="A107" s="56" t="s">
        <v>195</v>
      </c>
      <c r="B107" s="56"/>
      <c r="C107" s="56"/>
      <c r="D107" s="56"/>
      <c r="E107" s="56"/>
      <c r="F107" s="56"/>
      <c r="G107" s="45"/>
      <c r="H107" s="46" t="s">
        <v>186</v>
      </c>
      <c r="I107" s="48" t="e">
        <f>#REF!/#REF!%</f>
        <v>#REF!</v>
      </c>
      <c r="J107" s="48" t="e">
        <f>#REF!/#REF!%</f>
        <v>#REF!</v>
      </c>
      <c r="K107" s="48" t="e">
        <f>#REF!/#REF!%</f>
        <v>#REF!</v>
      </c>
      <c r="L107" s="48" t="e">
        <f>#REF!/#REF!%</f>
        <v>#REF!</v>
      </c>
    </row>
    <row r="108" spans="1:9" s="47" customFormat="1" ht="51" customHeight="1">
      <c r="A108" s="56" t="s">
        <v>191</v>
      </c>
      <c r="B108" s="56"/>
      <c r="C108" s="56"/>
      <c r="D108" s="56"/>
      <c r="E108" s="56"/>
      <c r="F108" s="56"/>
      <c r="G108" s="45"/>
      <c r="H108" s="46" t="s">
        <v>187</v>
      </c>
      <c r="I108" s="49">
        <v>645.1913827495046</v>
      </c>
    </row>
  </sheetData>
  <sheetProtection/>
  <mergeCells count="5">
    <mergeCell ref="A5:F5"/>
    <mergeCell ref="A107:F107"/>
    <mergeCell ref="A108:F108"/>
    <mergeCell ref="D99:F99"/>
    <mergeCell ref="A106:F10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M25"/>
  <sheetViews>
    <sheetView zoomScalePageLayoutView="0" workbookViewId="0" topLeftCell="A1">
      <selection activeCell="G20" sqref="G20"/>
    </sheetView>
  </sheetViews>
  <sheetFormatPr defaultColWidth="9.00390625" defaultRowHeight="12.75"/>
  <cols>
    <col min="7" max="7" width="17.625" style="0" bestFit="1" customWidth="1"/>
  </cols>
  <sheetData>
    <row r="1" ht="12.75">
      <c r="M1" s="28" t="s">
        <v>156</v>
      </c>
    </row>
    <row r="2" ht="12.75">
      <c r="M2" s="28" t="s">
        <v>157</v>
      </c>
    </row>
    <row r="7" spans="1:6" ht="16.5">
      <c r="A7" s="30"/>
      <c r="B7" s="15"/>
      <c r="C7" s="15" t="s">
        <v>158</v>
      </c>
      <c r="F7" s="15"/>
    </row>
    <row r="8" spans="1:7" ht="16.5">
      <c r="A8" s="1"/>
      <c r="B8" s="1"/>
      <c r="C8" s="1" t="s">
        <v>159</v>
      </c>
      <c r="G8" s="29" t="s">
        <v>180</v>
      </c>
    </row>
    <row r="9" spans="1:6" ht="15.75">
      <c r="A9" s="1"/>
      <c r="B9" s="1"/>
      <c r="C9" s="1"/>
      <c r="F9" s="1"/>
    </row>
    <row r="10" spans="1:7" ht="16.5">
      <c r="A10" s="1"/>
      <c r="B10" s="1"/>
      <c r="C10" s="1" t="s">
        <v>160</v>
      </c>
      <c r="F10" s="1"/>
      <c r="G10" s="38" t="s">
        <v>181</v>
      </c>
    </row>
    <row r="11" spans="1:6" ht="15.75">
      <c r="A11" s="1"/>
      <c r="B11" s="1"/>
      <c r="C11" s="1"/>
      <c r="F11" s="1"/>
    </row>
    <row r="12" spans="1:7" ht="16.5">
      <c r="A12" s="1"/>
      <c r="B12" s="1"/>
      <c r="C12" s="1" t="s">
        <v>161</v>
      </c>
      <c r="F12" s="1"/>
      <c r="G12" s="38" t="s">
        <v>182</v>
      </c>
    </row>
    <row r="13" spans="1:7" ht="16.5">
      <c r="A13" s="1"/>
      <c r="B13" s="1"/>
      <c r="C13" s="1"/>
      <c r="F13" s="1"/>
      <c r="G13" s="38"/>
    </row>
    <row r="14" spans="1:7" ht="16.5">
      <c r="A14" s="1"/>
      <c r="B14" s="1"/>
      <c r="C14" s="1" t="s">
        <v>162</v>
      </c>
      <c r="F14" s="1"/>
      <c r="G14" s="38" t="s">
        <v>182</v>
      </c>
    </row>
    <row r="15" spans="1:6" ht="15.75">
      <c r="A15" s="1"/>
      <c r="B15" s="1"/>
      <c r="C15" s="1"/>
      <c r="F15" s="1"/>
    </row>
    <row r="16" spans="1:7" ht="16.5">
      <c r="A16" s="1"/>
      <c r="B16" s="1"/>
      <c r="C16" s="1" t="s">
        <v>163</v>
      </c>
      <c r="F16" s="1"/>
      <c r="G16" s="39">
        <v>7704228075</v>
      </c>
    </row>
    <row r="17" spans="1:6" ht="15.75">
      <c r="A17" s="1"/>
      <c r="B17" s="1"/>
      <c r="C17" s="1"/>
      <c r="F17" s="1"/>
    </row>
    <row r="18" spans="1:7" ht="16.5">
      <c r="A18" s="1"/>
      <c r="B18" s="1"/>
      <c r="C18" s="1" t="s">
        <v>164</v>
      </c>
      <c r="F18" s="1"/>
      <c r="G18" s="39">
        <v>770501001</v>
      </c>
    </row>
    <row r="19" spans="1:7" ht="16.5">
      <c r="A19" s="1"/>
      <c r="B19" s="1"/>
      <c r="C19" s="1" t="s">
        <v>165</v>
      </c>
      <c r="F19" s="1"/>
      <c r="G19" s="38" t="s">
        <v>192</v>
      </c>
    </row>
    <row r="20" spans="1:7" ht="16.5">
      <c r="A20" s="1"/>
      <c r="B20" s="1"/>
      <c r="C20" s="1"/>
      <c r="F20" s="1"/>
      <c r="G20" s="38"/>
    </row>
    <row r="21" spans="1:7" ht="16.5">
      <c r="A21" s="1"/>
      <c r="B21" s="1"/>
      <c r="C21" s="1" t="s">
        <v>166</v>
      </c>
      <c r="F21" s="1"/>
      <c r="G21" s="38" t="s">
        <v>183</v>
      </c>
    </row>
    <row r="22" spans="1:6" ht="15.75">
      <c r="A22" s="1"/>
      <c r="B22" s="1"/>
      <c r="C22" s="1"/>
      <c r="F22" s="1"/>
    </row>
    <row r="23" spans="1:7" ht="16.5">
      <c r="A23" s="1"/>
      <c r="B23" s="1"/>
      <c r="C23" s="1" t="s">
        <v>167</v>
      </c>
      <c r="F23" s="1"/>
      <c r="G23" s="38" t="s">
        <v>184</v>
      </c>
    </row>
    <row r="24" spans="1:6" ht="15.75">
      <c r="A24" s="1"/>
      <c r="B24" s="1"/>
      <c r="C24" s="1"/>
      <c r="F24" s="1"/>
    </row>
    <row r="25" spans="1:7" ht="16.5">
      <c r="A25" s="1"/>
      <c r="B25" s="1"/>
      <c r="C25" s="1" t="s">
        <v>168</v>
      </c>
      <c r="F25" s="1"/>
      <c r="G25" s="38" t="s">
        <v>185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16"/>
  <sheetViews>
    <sheetView zoomScalePageLayoutView="0" workbookViewId="0" topLeftCell="A1">
      <selection activeCell="C11" sqref="C11:I11"/>
    </sheetView>
  </sheetViews>
  <sheetFormatPr defaultColWidth="9.00390625" defaultRowHeight="12.75"/>
  <sheetData>
    <row r="2" ht="12.75">
      <c r="G2" s="28" t="s">
        <v>169</v>
      </c>
    </row>
    <row r="3" ht="12.75">
      <c r="G3" s="28" t="s">
        <v>170</v>
      </c>
    </row>
    <row r="4" ht="12.75">
      <c r="G4" s="31" t="s">
        <v>171</v>
      </c>
    </row>
    <row r="5" ht="12.75">
      <c r="G5" s="31" t="s">
        <v>172</v>
      </c>
    </row>
    <row r="8" ht="16.5">
      <c r="F8" s="32" t="s">
        <v>173</v>
      </c>
    </row>
    <row r="9" ht="16.5">
      <c r="F9" s="32" t="s">
        <v>174</v>
      </c>
    </row>
    <row r="10" spans="2:8" ht="17.25" thickBot="1">
      <c r="B10" s="51" t="s">
        <v>177</v>
      </c>
      <c r="C10" s="51"/>
      <c r="D10" s="51"/>
      <c r="E10" s="51"/>
      <c r="F10" s="51"/>
      <c r="G10" s="34">
        <v>2017</v>
      </c>
      <c r="H10" s="33" t="s">
        <v>175</v>
      </c>
    </row>
    <row r="11" spans="3:9" ht="12.75">
      <c r="C11" s="58" t="s">
        <v>176</v>
      </c>
      <c r="D11" s="58"/>
      <c r="E11" s="58"/>
      <c r="F11" s="58"/>
      <c r="G11" s="58"/>
      <c r="H11" s="58"/>
      <c r="I11" s="58"/>
    </row>
    <row r="12" spans="2:10" ht="40.5" customHeight="1">
      <c r="B12" s="59" t="s">
        <v>179</v>
      </c>
      <c r="C12" s="59"/>
      <c r="D12" s="59"/>
      <c r="E12" s="59"/>
      <c r="F12" s="59"/>
      <c r="G12" s="59"/>
      <c r="H12" s="59"/>
      <c r="I12" s="59"/>
      <c r="J12" s="59"/>
    </row>
    <row r="13" spans="4:8" ht="16.5" customHeight="1">
      <c r="D13" s="36"/>
      <c r="E13" s="37"/>
      <c r="F13" s="17" t="s">
        <v>178</v>
      </c>
      <c r="G13" s="36"/>
      <c r="H13" s="36"/>
    </row>
    <row r="14" ht="15.75">
      <c r="F14" s="1"/>
    </row>
    <row r="15" ht="12.75">
      <c r="F15" s="35"/>
    </row>
    <row r="16" ht="15.75">
      <c r="F16" s="1"/>
    </row>
  </sheetData>
  <sheetProtection/>
  <mergeCells count="3">
    <mergeCell ref="B10:F10"/>
    <mergeCell ref="C11:I11"/>
    <mergeCell ref="B12:J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rozhkovalg</cp:lastModifiedBy>
  <cp:lastPrinted>2016-04-19T11:11:45Z</cp:lastPrinted>
  <dcterms:created xsi:type="dcterms:W3CDTF">2014-08-15T10:06:32Z</dcterms:created>
  <dcterms:modified xsi:type="dcterms:W3CDTF">2016-04-20T07:52:41Z</dcterms:modified>
  <cp:category/>
  <cp:version/>
  <cp:contentType/>
  <cp:contentStatus/>
</cp:coreProperties>
</file>