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3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definedNames>
    <definedName name="_xlnm.Print_Area" localSheetId="0">'прил.1'!$A$1:$AD$41</definedName>
    <definedName name="_xlnm.Print_Area" localSheetId="2">'прил.3'!$A$1:$M$42</definedName>
    <definedName name="_xlnm.Print_Area" localSheetId="3">'прил.4'!$A$1:$L$80</definedName>
  </definedNames>
  <calcPr fullCalcOnLoad="1"/>
</workbook>
</file>

<file path=xl/sharedStrings.xml><?xml version="1.0" encoding="utf-8"?>
<sst xmlns="http://schemas.openxmlformats.org/spreadsheetml/2006/main" count="356" uniqueCount="228">
  <si>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</si>
  <si>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</si>
  <si>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</si>
  <si>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</si>
  <si>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</si>
  <si>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</si>
  <si>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</si>
  <si>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</si>
  <si>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</si>
  <si>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</si>
  <si>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</si>
  <si>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</si>
  <si>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</si>
  <si>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</si>
  <si>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</si>
  <si>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</si>
  <si>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</si>
  <si>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</si>
  <si>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</si>
  <si>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</si>
  <si>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</si>
  <si>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</si>
  <si>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</si>
  <si>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</si>
  <si>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</si>
  <si>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</si>
  <si>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</si>
  <si>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</si>
  <si>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</si>
  <si>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</si>
  <si>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</si>
  <si>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</si>
  <si>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</si>
  <si>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</si>
  <si>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</si>
  <si>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</si>
  <si>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</si>
  <si>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</si>
  <si>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</si>
  <si>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</si>
  <si>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</si>
  <si>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</si>
  <si>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</si>
  <si>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</si>
  <si>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</si>
  <si>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</si>
  <si>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</si>
  <si>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</si>
  <si>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</si>
  <si>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</si>
  <si>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</si>
  <si>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</si>
  <si>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</si>
  <si>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</si>
  <si>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</si>
  <si>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</si>
  <si>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</si>
  <si>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</si>
  <si>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</si>
  <si>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</si>
  <si>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</si>
  <si>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</si>
  <si>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</si>
  <si>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</si>
  <si>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</si>
  <si>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</si>
  <si>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</si>
  <si>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</si>
  <si>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</si>
  <si>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</si>
  <si>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</si>
  <si>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</si>
  <si>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</si>
  <si>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</si>
  <si>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</si>
  <si>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</si>
  <si>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</si>
  <si>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</si>
  <si>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</si>
  <si>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</si>
  <si>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</si>
  <si>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</si>
  <si>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</si>
  <si>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</si>
  <si>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</si>
  <si>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</si>
  <si>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</si>
  <si>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</si>
  <si>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</si>
  <si>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</si>
  <si>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</si>
  <si>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</si>
  <si>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</si>
  <si>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</si>
  <si>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</si>
  <si>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</si>
  <si>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</si>
  <si>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</si>
  <si>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</si>
  <si>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</si>
  <si>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</si>
  <si>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</si>
  <si>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</si>
  <si>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</si>
  <si>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</si>
  <si>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</si>
  <si>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</si>
  <si>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</si>
  <si>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</si>
  <si>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</si>
  <si>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</si>
  <si>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</si>
  <si>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</si>
  <si>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</si>
  <si>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</si>
  <si>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</si>
  <si>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</si>
  <si>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</si>
  <si>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</si>
  <si>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</si>
  <si>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</si>
  <si>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</si>
  <si>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</si>
  <si>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</si>
  <si>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</si>
  <si>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</si>
  <si>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t>1.2.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</si>
  <si>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</si>
  <si>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</si>
  <si>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</si>
  <si>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</si>
  <si>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</si>
  <si>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</si>
  <si>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</si>
  <si>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</si>
  <si>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</si>
  <si>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</si>
  <si>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</si>
  <si>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</si>
  <si>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</si>
  <si>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</si>
  <si>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</si>
  <si>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</si>
  <si>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</si>
  <si>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</si>
  <si>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</si>
  <si>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</si>
  <si>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</si>
  <si>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</si>
  <si>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</si>
  <si>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1.4.</t>
  </si>
  <si>
    <t>1.5.</t>
  </si>
  <si>
    <t>3.1.</t>
  </si>
  <si>
    <t>к решению ______________ от «__» _________ г. №__________</t>
  </si>
  <si>
    <t>Приложение  № 5</t>
  </si>
  <si>
    <t>Оснащение интеллектуальной системой учета</t>
  </si>
  <si>
    <t>Электросчетчик однофазный</t>
  </si>
  <si>
    <t>Электросчетчик трехфазный</t>
  </si>
  <si>
    <t>3.1.1.</t>
  </si>
  <si>
    <t>Серверное оборудование</t>
  </si>
  <si>
    <t>3.1.2</t>
  </si>
  <si>
    <t>3.1.3</t>
  </si>
  <si>
    <t>3.1.4</t>
  </si>
  <si>
    <t>3.1.5</t>
  </si>
  <si>
    <t>3.1.6</t>
  </si>
  <si>
    <t>3.1.7</t>
  </si>
  <si>
    <t>3.1.8</t>
  </si>
  <si>
    <t>2024 год</t>
  </si>
  <si>
    <t>ПИР</t>
  </si>
  <si>
    <t>СМР, ПНР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</si>
  <si>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</si>
  <si>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2025 год</t>
  </si>
  <si>
    <t>Обособленное подразделение "АтомЭнергоСбыт" Тверь</t>
  </si>
  <si>
    <t>Трансформатор тока</t>
  </si>
  <si>
    <t>Материалы</t>
  </si>
  <si>
    <t xml:space="preserve">Устройство сбора и передачи данных 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</si>
  <si>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</si>
  <si>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</si>
  <si>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</si>
  <si>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</si>
  <si>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</si>
  <si>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</si>
  <si>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</si>
  <si>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</si>
  <si>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</si>
  <si>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</si>
  <si>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 xml:space="preserve">План 
на 01.01.2024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</si>
  <si>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</si>
  <si>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2026 года </t>
    </r>
  </si>
  <si>
    <t>N_ТАЭС.01</t>
  </si>
  <si>
    <t>N_ТАЭС.02</t>
  </si>
  <si>
    <t>N_ТАЭС.03</t>
  </si>
  <si>
    <t>N_ТАЭС.04</t>
  </si>
  <si>
    <t>N_ТАЭС.05</t>
  </si>
  <si>
    <t>N_ТАЭС.06</t>
  </si>
  <si>
    <t>N_ТАЭС.07</t>
  </si>
  <si>
    <t>N_ТАЭС.08</t>
  </si>
  <si>
    <t>N_ТАЭС.09</t>
  </si>
  <si>
    <t>N_ТАЭС.10</t>
  </si>
  <si>
    <t>N_ТАЭС.11</t>
  </si>
  <si>
    <t>N_ТАЭС.12</t>
  </si>
  <si>
    <t>N_ТАЭС.13</t>
  </si>
  <si>
    <t>N_ТАЭС.14</t>
  </si>
  <si>
    <t>N_ТАЭС.15</t>
  </si>
  <si>
    <t>Вывеска на фасаде здания (Удомля)</t>
  </si>
  <si>
    <t>Вывеска на фасаде здания (Вышний Волочек)</t>
  </si>
  <si>
    <t>Вывеска на фасаде здания  (для Нелидовского, Кувшиновского, Калязинского, Ржевского, Калининского участков)</t>
  </si>
  <si>
    <t>Имиджевая стена (Конаково)</t>
  </si>
  <si>
    <t>Электронная очередь (Ржев)</t>
  </si>
  <si>
    <t>Электронная очередь (Нелидово)</t>
  </si>
  <si>
    <t>Автомобиль "ГАЗель" фургон цельнометаллический</t>
  </si>
  <si>
    <t>Быстровозводимый ЦОК (Кувшиново)</t>
  </si>
  <si>
    <t>Терминал самообслуживания (Осташков)</t>
  </si>
  <si>
    <t>Терминал самообслуживания (в Конаковском, Ржевском, Бежецком, Вышневолоцком, Удомельском участках)</t>
  </si>
  <si>
    <t>Система резервного электроснабжения центрального офиса «Атомэнергосбыт» Тверь мощностью 100 кВт:
-Проектно-изыскательские работы; 
-Монтаж электротрассы на 3, 4  этаж;
-Дизельный генератор мощностью 100 кВт;</t>
  </si>
  <si>
    <t>Система видеонаблюдения HIKVISION для Удомелського участка по адресу ул. Попова, дом 19, блок 2 (монтаж и пуско-наладка системы видеонаблюдения)</t>
  </si>
  <si>
    <t>Система видеонаблюдения HIKVISION для Ржевского участка по адресу г. Ржев, ул. Смольная, д. 48 (монтаж и пуско-наладка системы видеонаблюдения)</t>
  </si>
  <si>
    <t>Система видеонаблюдения HIKVISION для Кувшиновского участка (Мобильный ЦОК) по адресу г. Кувшиново, Пионерский бульвар, д.12 (монтаж и пуско-наладка системы видеонаблюдения)</t>
  </si>
  <si>
    <t>Модернизация системы видеонаблюдения и системы контроля учета доступа для АУП по адресу г. Тверь, Проспект Калинина, д.17 (монтаж и пуско-наладка системы видеонаблюдения и системы контроля учета доступа)</t>
  </si>
  <si>
    <t>N_ТАЭС.16</t>
  </si>
  <si>
    <t>СМР, ПНР (монтажные работы)</t>
  </si>
  <si>
    <t>Материалы (отдельной строкой)</t>
  </si>
  <si>
    <t>ПИР (отдельной стройкой)</t>
  </si>
  <si>
    <t>2.1.</t>
  </si>
  <si>
    <t>План 
на 01.01.2024</t>
  </si>
  <si>
    <t>2026 год</t>
  </si>
  <si>
    <t>5.1.1</t>
  </si>
  <si>
    <t>5.1.2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</si>
</sst>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\ _₽_-;\-* #,##0\ _₽_-;_-* &quot;-&quot;??\ _₽_-;_-@_-"/>
    <numFmt numFmtId="197" formatCode="_-* #,##0.0\ _р_._-;\-* #,##0.0\ _р_._-;_-* &quot;-&quot;??\ _р_._-;_-@_-"/>
    <numFmt numFmtId="198" formatCode="_-* #,##0\ _р_._-;\-* #,##0\ _р_._-;_-* &quot;-&quot;??\ _р_._-;_-@_-"/>
    <numFmt numFmtId="199" formatCode="_-* #,##0.000\ _₽_-;\-* #,##0.000\ _₽_-;_-* &quot;-&quot;???\ _₽_-;_-@_-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#,##0.00000"/>
    <numFmt numFmtId="219" formatCode="#,##0.000000"/>
    <numFmt numFmtId="220" formatCode="#,##0.0000000"/>
    <numFmt numFmtId="221" formatCode="#,##0.00000000"/>
    <numFmt numFmtId="222" formatCode="#,##0.0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58" applyFont="1" applyFill="1" applyAlignment="1">
      <alignment vertical="center"/>
      <protection/>
    </xf>
    <xf numFmtId="0" fontId="62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4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4" fillId="0" borderId="0" xfId="57" applyFont="1" applyFill="1" applyBorder="1" applyAlignment="1">
      <alignment horizontal="center" vertical="center" wrapText="1"/>
      <protection/>
    </xf>
    <xf numFmtId="49" fontId="64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2" fillId="0" borderId="0" xfId="58" applyNumberFormat="1" applyFont="1" applyFill="1" applyBorder="1" applyAlignment="1">
      <alignment horizontal="center" vertical="center"/>
      <protection/>
    </xf>
    <xf numFmtId="0" fontId="62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58" applyFont="1" applyFill="1" applyAlignment="1">
      <alignment horizontal="center" vertical="center"/>
      <protection/>
    </xf>
    <xf numFmtId="0" fontId="62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1" fillId="33" borderId="0" xfId="58" applyFont="1" applyFill="1" applyAlignment="1">
      <alignment vertical="center"/>
      <protection/>
    </xf>
    <xf numFmtId="0" fontId="62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2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5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40" fillId="33" borderId="0" xfId="59" applyFont="1" applyFill="1" applyAlignment="1">
      <alignment vertical="center" wrapText="1"/>
      <protection/>
    </xf>
    <xf numFmtId="0" fontId="63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7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6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2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2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2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179" fontId="3" fillId="34" borderId="10" xfId="68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179" fontId="3" fillId="34" borderId="10" xfId="68" applyFont="1" applyFill="1" applyBorder="1" applyAlignment="1">
      <alignment/>
    </xf>
    <xf numFmtId="198" fontId="3" fillId="34" borderId="14" xfId="68" applyNumberFormat="1" applyFont="1" applyFill="1" applyBorder="1" applyAlignment="1">
      <alignment horizontal="center" vertical="top" wrapText="1"/>
    </xf>
    <xf numFmtId="198" fontId="3" fillId="34" borderId="10" xfId="68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/>
    </xf>
    <xf numFmtId="0" fontId="62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4" fontId="62" fillId="0" borderId="10" xfId="58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2" fontId="66" fillId="0" borderId="15" xfId="58" applyNumberFormat="1" applyFont="1" applyFill="1" applyBorder="1" applyAlignment="1">
      <alignment horizontal="center" vertical="center" wrapText="1"/>
      <protection/>
    </xf>
    <xf numFmtId="201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79" fontId="3" fillId="0" borderId="10" xfId="68" applyFont="1" applyFill="1" applyBorder="1" applyAlignment="1">
      <alignment/>
    </xf>
    <xf numFmtId="179" fontId="3" fillId="0" borderId="10" xfId="68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/>
    </xf>
    <xf numFmtId="0" fontId="3" fillId="0" borderId="0" xfId="55" applyFont="1" applyFill="1">
      <alignment/>
      <protection/>
    </xf>
    <xf numFmtId="2" fontId="3" fillId="34" borderId="10" xfId="68" applyNumberFormat="1" applyFont="1" applyFill="1" applyBorder="1" applyAlignment="1">
      <alignment horizontal="center" vertical="center"/>
    </xf>
    <xf numFmtId="1" fontId="3" fillId="0" borderId="15" xfId="58" applyNumberFormat="1" applyFont="1" applyFill="1" applyBorder="1" applyAlignment="1">
      <alignment horizontal="center" vertical="center" wrapText="1"/>
      <protection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2" fontId="61" fillId="33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58" applyFont="1" applyFill="1" applyAlignment="1">
      <alignment horizontal="center" vertical="center"/>
      <protection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68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18" xfId="60" applyFont="1" applyFill="1" applyBorder="1" applyAlignment="1">
      <alignment horizontal="center"/>
      <protection/>
    </xf>
    <xf numFmtId="0" fontId="64" fillId="0" borderId="15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4" fillId="0" borderId="11" xfId="57" applyFont="1" applyFill="1" applyBorder="1" applyAlignment="1">
      <alignment horizontal="center" vertical="center" wrapText="1"/>
      <protection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3" fillId="33" borderId="0" xfId="53" applyFont="1" applyFill="1" applyAlignment="1">
      <alignment horizontal="center" vertical="center"/>
      <protection/>
    </xf>
    <xf numFmtId="0" fontId="69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F48"/>
  <sheetViews>
    <sheetView tabSelected="1" zoomScale="75" zoomScaleNormal="75" zoomScaleSheetLayoutView="61" zoomScalePageLayoutView="0" workbookViewId="0" topLeftCell="A9">
      <pane xSplit="5" ySplit="4" topLeftCell="F33" activePane="bottomRight" state="frozen"/>
      <selection pane="topLeft" activeCell="A9" sqref="A9"/>
      <selection pane="topRight" activeCell="F9" sqref="F9"/>
      <selection pane="bottomLeft" activeCell="A13" sqref="A13"/>
      <selection pane="bottomRight" activeCell="B44" sqref="B44:I44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38.25390625" style="1" customWidth="1"/>
    <col min="11" max="11" width="16.75390625" style="1" bestFit="1" customWidth="1"/>
    <col min="12" max="12" width="7.00390625" style="1" customWidth="1"/>
    <col min="13" max="13" width="11.375" style="1" customWidth="1"/>
    <col min="14" max="14" width="17.875" style="51" customWidth="1"/>
    <col min="15" max="15" width="11.125" style="1" bestFit="1" customWidth="1"/>
    <col min="16" max="16" width="21.75390625" style="1" bestFit="1" customWidth="1"/>
    <col min="17" max="17" width="11.125" style="1" bestFit="1" customWidth="1"/>
    <col min="18" max="18" width="10.00390625" style="1" customWidth="1"/>
    <col min="19" max="19" width="14.625" style="51" customWidth="1"/>
    <col min="20" max="20" width="11.125" style="1" bestFit="1" customWidth="1"/>
    <col min="21" max="21" width="12.625" style="1" customWidth="1"/>
    <col min="22" max="22" width="8.25390625" style="1" customWidth="1"/>
    <col min="23" max="23" width="15.375" style="1" bestFit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31" width="9.125" style="1" customWidth="1"/>
    <col min="32" max="33" width="11.125" style="1" bestFit="1" customWidth="1"/>
    <col min="34" max="16384" width="9.125" style="1" customWidth="1"/>
  </cols>
  <sheetData>
    <row r="1" ht="18.75">
      <c r="AD1" s="2" t="s">
        <v>37</v>
      </c>
    </row>
    <row r="3" spans="1:25" ht="18.7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6"/>
      <c r="V3" s="16"/>
      <c r="W3" s="16"/>
      <c r="X3" s="55"/>
      <c r="Y3" s="16"/>
    </row>
    <row r="4" spans="1:30" ht="18.7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76" t="s">
        <v>172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8.75" customHeight="1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9"/>
      <c r="V7" s="19"/>
      <c r="W7" s="19"/>
      <c r="X7" s="58"/>
      <c r="Y7" s="19"/>
      <c r="Z7" s="7"/>
      <c r="AA7" s="7"/>
      <c r="AB7" s="7"/>
      <c r="AC7" s="61"/>
      <c r="AD7" s="7"/>
    </row>
    <row r="8" ht="15.75">
      <c r="I8" s="109"/>
    </row>
    <row r="9" spans="1:30" ht="78.75" customHeight="1">
      <c r="A9" s="161" t="s">
        <v>3</v>
      </c>
      <c r="B9" s="161" t="s">
        <v>4</v>
      </c>
      <c r="C9" s="161" t="s">
        <v>5</v>
      </c>
      <c r="D9" s="165" t="s">
        <v>6</v>
      </c>
      <c r="E9" s="161" t="s">
        <v>7</v>
      </c>
      <c r="F9" s="161" t="s">
        <v>8</v>
      </c>
      <c r="G9" s="161"/>
      <c r="H9" s="161"/>
      <c r="I9" s="161" t="s">
        <v>9</v>
      </c>
      <c r="J9" s="161" t="s">
        <v>10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85.5" customHeight="1">
      <c r="A10" s="161"/>
      <c r="B10" s="161"/>
      <c r="C10" s="161"/>
      <c r="D10" s="165"/>
      <c r="E10" s="161"/>
      <c r="F10" s="171" t="s">
        <v>11</v>
      </c>
      <c r="G10" s="172"/>
      <c r="H10" s="173"/>
      <c r="I10" s="161"/>
      <c r="J10" s="161"/>
      <c r="K10" s="171" t="s">
        <v>187</v>
      </c>
      <c r="L10" s="172"/>
      <c r="M10" s="172"/>
      <c r="N10" s="172"/>
      <c r="O10" s="173"/>
      <c r="P10" s="171" t="s">
        <v>170</v>
      </c>
      <c r="Q10" s="172"/>
      <c r="R10" s="172"/>
      <c r="S10" s="172"/>
      <c r="T10" s="173"/>
      <c r="U10" s="171" t="s">
        <v>188</v>
      </c>
      <c r="V10" s="172"/>
      <c r="W10" s="172"/>
      <c r="X10" s="172"/>
      <c r="Y10" s="173"/>
      <c r="Z10" s="171" t="s">
        <v>12</v>
      </c>
      <c r="AA10" s="172"/>
      <c r="AB10" s="172"/>
      <c r="AC10" s="172"/>
      <c r="AD10" s="173"/>
    </row>
    <row r="11" spans="1:30" ht="203.25" customHeight="1">
      <c r="A11" s="161"/>
      <c r="B11" s="161"/>
      <c r="C11" s="161"/>
      <c r="D11" s="165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186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32</v>
      </c>
      <c r="V12" s="12" t="s">
        <v>33</v>
      </c>
      <c r="W12" s="12" t="s">
        <v>34</v>
      </c>
      <c r="X12" s="54" t="s">
        <v>35</v>
      </c>
      <c r="Y12" s="12" t="s">
        <v>36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2" ht="31.5">
      <c r="A13" s="50">
        <v>1</v>
      </c>
      <c r="B13" s="104" t="s">
        <v>146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  <c r="AF13" s="142"/>
    </row>
    <row r="14" spans="1:30" ht="15.75">
      <c r="A14" s="98" t="s">
        <v>148</v>
      </c>
      <c r="B14" s="98" t="s">
        <v>204</v>
      </c>
      <c r="C14" s="125" t="s">
        <v>189</v>
      </c>
      <c r="D14" s="139">
        <v>2024</v>
      </c>
      <c r="E14" s="139">
        <v>2024</v>
      </c>
      <c r="F14" s="139"/>
      <c r="G14" s="141">
        <v>0.41633333</v>
      </c>
      <c r="H14" s="70"/>
      <c r="I14" s="141">
        <v>0.435901</v>
      </c>
      <c r="J14" s="141">
        <f>I14</f>
        <v>0.435901</v>
      </c>
      <c r="K14" s="141">
        <f>SUM(L14:O14)</f>
        <v>0.435901</v>
      </c>
      <c r="L14" s="139"/>
      <c r="M14" s="139"/>
      <c r="N14" s="141">
        <f>J14</f>
        <v>0.435901</v>
      </c>
      <c r="O14" s="139"/>
      <c r="P14" s="139">
        <f aca="true" t="shared" si="0" ref="P14:P28">SUM(Q14:T14)</f>
        <v>0</v>
      </c>
      <c r="Q14" s="139"/>
      <c r="R14" s="139"/>
      <c r="S14" s="139">
        <v>0</v>
      </c>
      <c r="T14" s="139"/>
      <c r="U14" s="139">
        <v>0</v>
      </c>
      <c r="V14" s="139"/>
      <c r="W14" s="139"/>
      <c r="X14" s="139">
        <v>0</v>
      </c>
      <c r="Y14" s="139"/>
      <c r="Z14" s="141">
        <f>AC14</f>
        <v>0.435901</v>
      </c>
      <c r="AA14" s="141"/>
      <c r="AB14" s="141"/>
      <c r="AC14" s="141">
        <f>N14+S14+X14</f>
        <v>0.435901</v>
      </c>
      <c r="AD14" s="141"/>
    </row>
    <row r="15" spans="1:30" ht="15.75">
      <c r="A15" s="98" t="s">
        <v>126</v>
      </c>
      <c r="B15" s="98" t="s">
        <v>205</v>
      </c>
      <c r="C15" s="125" t="s">
        <v>190</v>
      </c>
      <c r="D15" s="139">
        <v>2024</v>
      </c>
      <c r="E15" s="139">
        <v>2024</v>
      </c>
      <c r="F15" s="139"/>
      <c r="G15" s="141">
        <v>0.14953333</v>
      </c>
      <c r="H15" s="70"/>
      <c r="I15" s="141">
        <v>0.1565614</v>
      </c>
      <c r="J15" s="141">
        <f aca="true" t="shared" si="1" ref="J15:J28">I15</f>
        <v>0.1565614</v>
      </c>
      <c r="K15" s="141">
        <f aca="true" t="shared" si="2" ref="K15:K27">SUM(L15:O15)</f>
        <v>0.1565614</v>
      </c>
      <c r="L15" s="139"/>
      <c r="M15" s="139"/>
      <c r="N15" s="141">
        <f>J15</f>
        <v>0.1565614</v>
      </c>
      <c r="O15" s="139"/>
      <c r="P15" s="139">
        <f t="shared" si="0"/>
        <v>0</v>
      </c>
      <c r="Q15" s="139"/>
      <c r="R15" s="139"/>
      <c r="S15" s="139">
        <v>0</v>
      </c>
      <c r="T15" s="139"/>
      <c r="U15" s="139">
        <v>0</v>
      </c>
      <c r="V15" s="139"/>
      <c r="W15" s="139"/>
      <c r="X15" s="139">
        <v>0</v>
      </c>
      <c r="Y15" s="139"/>
      <c r="Z15" s="141">
        <f aca="true" t="shared" si="3" ref="Z15:Z27">AC15</f>
        <v>0.1565614</v>
      </c>
      <c r="AA15" s="141"/>
      <c r="AB15" s="141"/>
      <c r="AC15" s="141">
        <f aca="true" t="shared" si="4" ref="AC15:AC27">N15+S15+X15</f>
        <v>0.1565614</v>
      </c>
      <c r="AD15" s="141"/>
    </row>
    <row r="16" spans="1:30" ht="47.25">
      <c r="A16" s="98" t="s">
        <v>149</v>
      </c>
      <c r="B16" s="98" t="s">
        <v>206</v>
      </c>
      <c r="C16" s="125" t="s">
        <v>191</v>
      </c>
      <c r="D16" s="139">
        <v>2026</v>
      </c>
      <c r="E16" s="139">
        <v>2026</v>
      </c>
      <c r="F16" s="139"/>
      <c r="G16" s="141">
        <v>0.7476666499999999</v>
      </c>
      <c r="H16" s="70"/>
      <c r="I16" s="141">
        <v>0.84668405</v>
      </c>
      <c r="J16" s="141">
        <f t="shared" si="1"/>
        <v>0.84668405</v>
      </c>
      <c r="K16" s="141">
        <f t="shared" si="2"/>
        <v>0</v>
      </c>
      <c r="L16" s="141"/>
      <c r="M16" s="141"/>
      <c r="N16" s="141">
        <v>0</v>
      </c>
      <c r="O16" s="139"/>
      <c r="P16" s="139">
        <f t="shared" si="0"/>
        <v>0</v>
      </c>
      <c r="Q16" s="139"/>
      <c r="R16" s="139"/>
      <c r="S16" s="139">
        <v>0</v>
      </c>
      <c r="T16" s="139"/>
      <c r="U16" s="141">
        <f>SUM(V16:Y16)</f>
        <v>0.84668405</v>
      </c>
      <c r="V16" s="139"/>
      <c r="W16" s="139"/>
      <c r="X16" s="141">
        <f>J16</f>
        <v>0.84668405</v>
      </c>
      <c r="Y16" s="139"/>
      <c r="Z16" s="141">
        <f t="shared" si="3"/>
        <v>0.84668405</v>
      </c>
      <c r="AA16" s="141"/>
      <c r="AB16" s="141"/>
      <c r="AC16" s="141">
        <f t="shared" si="4"/>
        <v>0.84668405</v>
      </c>
      <c r="AD16" s="141"/>
    </row>
    <row r="17" spans="1:30" ht="15.75">
      <c r="A17" s="98" t="s">
        <v>150</v>
      </c>
      <c r="B17" s="98" t="s">
        <v>207</v>
      </c>
      <c r="C17" s="125" t="s">
        <v>192</v>
      </c>
      <c r="D17" s="139">
        <v>2024</v>
      </c>
      <c r="E17" s="139">
        <v>2024</v>
      </c>
      <c r="F17" s="139"/>
      <c r="G17" s="141">
        <v>0.17533332999999998</v>
      </c>
      <c r="H17" s="70"/>
      <c r="I17" s="141">
        <v>0.183574</v>
      </c>
      <c r="J17" s="141">
        <f t="shared" si="1"/>
        <v>0.183574</v>
      </c>
      <c r="K17" s="141">
        <f t="shared" si="2"/>
        <v>0.183574</v>
      </c>
      <c r="L17" s="141"/>
      <c r="M17" s="141"/>
      <c r="N17" s="141">
        <f>J17</f>
        <v>0.183574</v>
      </c>
      <c r="O17" s="139"/>
      <c r="P17" s="139">
        <f t="shared" si="0"/>
        <v>0</v>
      </c>
      <c r="Q17" s="139"/>
      <c r="R17" s="139"/>
      <c r="S17" s="139">
        <v>0</v>
      </c>
      <c r="T17" s="139"/>
      <c r="U17" s="139">
        <v>0</v>
      </c>
      <c r="V17" s="139"/>
      <c r="W17" s="139"/>
      <c r="X17" s="139">
        <v>0</v>
      </c>
      <c r="Y17" s="139"/>
      <c r="Z17" s="141">
        <f t="shared" si="3"/>
        <v>0.183574</v>
      </c>
      <c r="AA17" s="141"/>
      <c r="AB17" s="141"/>
      <c r="AC17" s="141">
        <f t="shared" si="4"/>
        <v>0.183574</v>
      </c>
      <c r="AD17" s="63"/>
    </row>
    <row r="18" spans="1:30" ht="15.75">
      <c r="A18" s="98" t="s">
        <v>151</v>
      </c>
      <c r="B18" s="98" t="s">
        <v>208</v>
      </c>
      <c r="C18" s="125" t="s">
        <v>193</v>
      </c>
      <c r="D18" s="139">
        <v>2024</v>
      </c>
      <c r="E18" s="139">
        <v>2024</v>
      </c>
      <c r="F18" s="139"/>
      <c r="G18" s="141">
        <v>0.806</v>
      </c>
      <c r="H18" s="70"/>
      <c r="I18" s="141">
        <v>0.843882</v>
      </c>
      <c r="J18" s="141">
        <f t="shared" si="1"/>
        <v>0.843882</v>
      </c>
      <c r="K18" s="141">
        <f t="shared" si="2"/>
        <v>0.843882</v>
      </c>
      <c r="L18" s="141"/>
      <c r="M18" s="141"/>
      <c r="N18" s="141">
        <f>J18</f>
        <v>0.843882</v>
      </c>
      <c r="O18" s="139"/>
      <c r="P18" s="139">
        <f t="shared" si="0"/>
        <v>0</v>
      </c>
      <c r="Q18" s="139"/>
      <c r="R18" s="139"/>
      <c r="S18" s="139">
        <v>0</v>
      </c>
      <c r="T18" s="139"/>
      <c r="U18" s="139">
        <v>0</v>
      </c>
      <c r="V18" s="139"/>
      <c r="W18" s="139"/>
      <c r="X18" s="139">
        <v>0</v>
      </c>
      <c r="Y18" s="139"/>
      <c r="Z18" s="141">
        <f t="shared" si="3"/>
        <v>0.843882</v>
      </c>
      <c r="AA18" s="141"/>
      <c r="AB18" s="141"/>
      <c r="AC18" s="141">
        <f t="shared" si="4"/>
        <v>0.843882</v>
      </c>
      <c r="AD18" s="63"/>
    </row>
    <row r="19" spans="1:30" ht="15.75">
      <c r="A19" s="98" t="s">
        <v>176</v>
      </c>
      <c r="B19" s="98" t="s">
        <v>209</v>
      </c>
      <c r="C19" s="125" t="s">
        <v>194</v>
      </c>
      <c r="D19" s="139">
        <v>2025</v>
      </c>
      <c r="E19" s="139">
        <v>2025</v>
      </c>
      <c r="F19" s="139"/>
      <c r="G19" s="141">
        <v>0.806</v>
      </c>
      <c r="H19" s="70"/>
      <c r="I19" s="141">
        <v>0.87763728</v>
      </c>
      <c r="J19" s="141">
        <f t="shared" si="1"/>
        <v>0.87763728</v>
      </c>
      <c r="K19" s="141">
        <f t="shared" si="2"/>
        <v>0</v>
      </c>
      <c r="L19" s="141"/>
      <c r="M19" s="141"/>
      <c r="N19" s="141">
        <v>0</v>
      </c>
      <c r="O19" s="141"/>
      <c r="P19" s="141">
        <f t="shared" si="0"/>
        <v>0.87763728</v>
      </c>
      <c r="Q19" s="141"/>
      <c r="R19" s="141"/>
      <c r="S19" s="141">
        <f>J19</f>
        <v>0.87763728</v>
      </c>
      <c r="T19" s="139"/>
      <c r="U19" s="139">
        <f aca="true" t="shared" si="5" ref="U19:U28">SUM(V19:Y19)</f>
        <v>0</v>
      </c>
      <c r="V19" s="139"/>
      <c r="W19" s="139"/>
      <c r="X19" s="139"/>
      <c r="Y19" s="139"/>
      <c r="Z19" s="141">
        <f t="shared" si="3"/>
        <v>0.87763728</v>
      </c>
      <c r="AA19" s="141"/>
      <c r="AB19" s="141"/>
      <c r="AC19" s="141">
        <f t="shared" si="4"/>
        <v>0.87763728</v>
      </c>
      <c r="AD19" s="63"/>
    </row>
    <row r="20" spans="1:30" ht="31.5">
      <c r="A20" s="98" t="s">
        <v>177</v>
      </c>
      <c r="B20" s="98" t="s">
        <v>210</v>
      </c>
      <c r="C20" s="125" t="s">
        <v>195</v>
      </c>
      <c r="D20" s="139">
        <v>2026</v>
      </c>
      <c r="E20" s="139">
        <v>2026</v>
      </c>
      <c r="F20" s="139"/>
      <c r="G20" s="141">
        <v>2.912</v>
      </c>
      <c r="H20" s="70"/>
      <c r="I20" s="141">
        <v>3.2976513</v>
      </c>
      <c r="J20" s="141">
        <f t="shared" si="1"/>
        <v>3.2976513</v>
      </c>
      <c r="K20" s="141">
        <f t="shared" si="2"/>
        <v>0</v>
      </c>
      <c r="L20" s="141"/>
      <c r="M20" s="141"/>
      <c r="N20" s="141">
        <v>0</v>
      </c>
      <c r="O20" s="141"/>
      <c r="P20" s="141">
        <f t="shared" si="0"/>
        <v>0</v>
      </c>
      <c r="Q20" s="141"/>
      <c r="R20" s="141"/>
      <c r="S20" s="141">
        <v>0</v>
      </c>
      <c r="T20" s="141"/>
      <c r="U20" s="141">
        <f t="shared" si="5"/>
        <v>3.2976513</v>
      </c>
      <c r="V20" s="141"/>
      <c r="W20" s="141"/>
      <c r="X20" s="141">
        <f>J20</f>
        <v>3.2976513</v>
      </c>
      <c r="Y20" s="139"/>
      <c r="Z20" s="141">
        <f t="shared" si="3"/>
        <v>3.2976513</v>
      </c>
      <c r="AA20" s="141"/>
      <c r="AB20" s="141"/>
      <c r="AC20" s="141">
        <f t="shared" si="4"/>
        <v>3.2976513</v>
      </c>
      <c r="AD20" s="63"/>
    </row>
    <row r="21" spans="1:30" ht="15.75">
      <c r="A21" s="98" t="s">
        <v>178</v>
      </c>
      <c r="B21" s="98" t="s">
        <v>211</v>
      </c>
      <c r="C21" s="125" t="s">
        <v>196</v>
      </c>
      <c r="D21" s="139">
        <v>2025</v>
      </c>
      <c r="E21" s="139">
        <v>2025</v>
      </c>
      <c r="F21" s="139"/>
      <c r="G21" s="141">
        <v>12.5028492</v>
      </c>
      <c r="H21" s="70"/>
      <c r="I21" s="141">
        <v>13.61410244</v>
      </c>
      <c r="J21" s="141">
        <f t="shared" si="1"/>
        <v>13.61410244</v>
      </c>
      <c r="K21" s="141">
        <f t="shared" si="2"/>
        <v>0</v>
      </c>
      <c r="L21" s="141"/>
      <c r="M21" s="141"/>
      <c r="N21" s="141">
        <v>0</v>
      </c>
      <c r="O21" s="141"/>
      <c r="P21" s="141">
        <f t="shared" si="0"/>
        <v>13.61410244</v>
      </c>
      <c r="Q21" s="141"/>
      <c r="R21" s="141"/>
      <c r="S21" s="141">
        <f>J21</f>
        <v>13.61410244</v>
      </c>
      <c r="T21" s="139"/>
      <c r="U21" s="139">
        <f t="shared" si="5"/>
        <v>0</v>
      </c>
      <c r="V21" s="139"/>
      <c r="W21" s="139"/>
      <c r="X21" s="139"/>
      <c r="Y21" s="139"/>
      <c r="Z21" s="141">
        <f t="shared" si="3"/>
        <v>13.61410244</v>
      </c>
      <c r="AA21" s="141"/>
      <c r="AB21" s="141"/>
      <c r="AC21" s="141">
        <f t="shared" si="4"/>
        <v>13.61410244</v>
      </c>
      <c r="AD21" s="63"/>
    </row>
    <row r="22" spans="1:30" ht="15.75">
      <c r="A22" s="98" t="s">
        <v>179</v>
      </c>
      <c r="B22" s="98" t="s">
        <v>212</v>
      </c>
      <c r="C22" s="125" t="s">
        <v>197</v>
      </c>
      <c r="D22" s="139">
        <v>2025</v>
      </c>
      <c r="E22" s="139">
        <v>2025</v>
      </c>
      <c r="F22" s="139"/>
      <c r="G22" s="141">
        <v>0.977436</v>
      </c>
      <c r="H22" s="70"/>
      <c r="I22" s="141">
        <v>1.06431051</v>
      </c>
      <c r="J22" s="141">
        <f t="shared" si="1"/>
        <v>1.06431051</v>
      </c>
      <c r="K22" s="141">
        <f t="shared" si="2"/>
        <v>0</v>
      </c>
      <c r="L22" s="141"/>
      <c r="M22" s="141"/>
      <c r="N22" s="141">
        <v>0</v>
      </c>
      <c r="O22" s="141"/>
      <c r="P22" s="141">
        <f t="shared" si="0"/>
        <v>1.06431051</v>
      </c>
      <c r="Q22" s="141"/>
      <c r="R22" s="141"/>
      <c r="S22" s="141">
        <f>J22</f>
        <v>1.06431051</v>
      </c>
      <c r="T22" s="139"/>
      <c r="U22" s="139">
        <f t="shared" si="5"/>
        <v>0</v>
      </c>
      <c r="V22" s="139"/>
      <c r="W22" s="139"/>
      <c r="X22" s="139"/>
      <c r="Y22" s="139"/>
      <c r="Z22" s="141">
        <f t="shared" si="3"/>
        <v>1.06431051</v>
      </c>
      <c r="AA22" s="141"/>
      <c r="AB22" s="141"/>
      <c r="AC22" s="141">
        <f t="shared" si="4"/>
        <v>1.06431051</v>
      </c>
      <c r="AD22" s="63"/>
    </row>
    <row r="23" spans="1:30" ht="47.25">
      <c r="A23" s="98" t="s">
        <v>180</v>
      </c>
      <c r="B23" s="98" t="s">
        <v>213</v>
      </c>
      <c r="C23" s="125" t="s">
        <v>198</v>
      </c>
      <c r="D23" s="139">
        <v>2026</v>
      </c>
      <c r="E23" s="139">
        <v>2026</v>
      </c>
      <c r="F23" s="139"/>
      <c r="G23" s="141">
        <v>4.88718</v>
      </c>
      <c r="H23" s="70"/>
      <c r="I23" s="141">
        <v>5.53441465</v>
      </c>
      <c r="J23" s="141">
        <f t="shared" si="1"/>
        <v>5.53441465</v>
      </c>
      <c r="K23" s="141">
        <f t="shared" si="2"/>
        <v>0</v>
      </c>
      <c r="L23" s="141"/>
      <c r="M23" s="141"/>
      <c r="N23" s="141">
        <v>0</v>
      </c>
      <c r="O23" s="141"/>
      <c r="P23" s="141">
        <f t="shared" si="0"/>
        <v>0</v>
      </c>
      <c r="Q23" s="141"/>
      <c r="R23" s="141"/>
      <c r="S23" s="141"/>
      <c r="T23" s="141"/>
      <c r="U23" s="141">
        <f t="shared" si="5"/>
        <v>5.53441465</v>
      </c>
      <c r="V23" s="141"/>
      <c r="W23" s="141"/>
      <c r="X23" s="141">
        <f>J23</f>
        <v>5.53441465</v>
      </c>
      <c r="Y23" s="141"/>
      <c r="Z23" s="141">
        <f t="shared" si="3"/>
        <v>5.53441465</v>
      </c>
      <c r="AA23" s="141"/>
      <c r="AB23" s="141"/>
      <c r="AC23" s="141">
        <f t="shared" si="4"/>
        <v>5.53441465</v>
      </c>
      <c r="AD23" s="63"/>
    </row>
    <row r="24" spans="1:30" ht="94.5">
      <c r="A24" s="98" t="s">
        <v>181</v>
      </c>
      <c r="B24" s="107" t="s">
        <v>214</v>
      </c>
      <c r="C24" s="125" t="s">
        <v>199</v>
      </c>
      <c r="D24" s="111">
        <v>2024</v>
      </c>
      <c r="E24" s="111">
        <v>2024</v>
      </c>
      <c r="F24" s="101"/>
      <c r="G24" s="101">
        <v>4.3838</v>
      </c>
      <c r="H24" s="113"/>
      <c r="I24" s="101">
        <v>4.589838599999999</v>
      </c>
      <c r="J24" s="101">
        <f t="shared" si="1"/>
        <v>4.589838599999999</v>
      </c>
      <c r="K24" s="101">
        <f t="shared" si="2"/>
        <v>4.589838599999999</v>
      </c>
      <c r="L24" s="101"/>
      <c r="M24" s="101"/>
      <c r="N24" s="101">
        <f>J24</f>
        <v>4.589838599999999</v>
      </c>
      <c r="O24" s="101"/>
      <c r="P24" s="101">
        <f t="shared" si="0"/>
        <v>0</v>
      </c>
      <c r="Q24" s="101"/>
      <c r="R24" s="101"/>
      <c r="S24" s="101"/>
      <c r="T24" s="101"/>
      <c r="U24" s="101">
        <f t="shared" si="5"/>
        <v>0</v>
      </c>
      <c r="V24" s="101"/>
      <c r="W24" s="101"/>
      <c r="X24" s="101"/>
      <c r="Y24" s="101"/>
      <c r="Z24" s="141">
        <f t="shared" si="3"/>
        <v>4.589838599999999</v>
      </c>
      <c r="AA24" s="141"/>
      <c r="AB24" s="141"/>
      <c r="AC24" s="141">
        <f t="shared" si="4"/>
        <v>4.589838599999999</v>
      </c>
      <c r="AD24" s="101"/>
    </row>
    <row r="25" spans="1:30" ht="63">
      <c r="A25" s="98" t="s">
        <v>182</v>
      </c>
      <c r="B25" s="102" t="s">
        <v>215</v>
      </c>
      <c r="C25" s="125" t="s">
        <v>200</v>
      </c>
      <c r="D25" s="111">
        <v>2024</v>
      </c>
      <c r="E25" s="111">
        <v>2024</v>
      </c>
      <c r="F25" s="101"/>
      <c r="G25" s="101">
        <v>0.401224</v>
      </c>
      <c r="H25" s="113"/>
      <c r="I25" s="101">
        <v>0.42008153000000004</v>
      </c>
      <c r="J25" s="101">
        <f t="shared" si="1"/>
        <v>0.42008153000000004</v>
      </c>
      <c r="K25" s="101">
        <f t="shared" si="2"/>
        <v>0.42008153000000004</v>
      </c>
      <c r="L25" s="101"/>
      <c r="M25" s="101"/>
      <c r="N25" s="101">
        <f>J25</f>
        <v>0.42008153000000004</v>
      </c>
      <c r="O25" s="101"/>
      <c r="P25" s="101">
        <f t="shared" si="0"/>
        <v>0</v>
      </c>
      <c r="Q25" s="101"/>
      <c r="R25" s="101"/>
      <c r="S25" s="101"/>
      <c r="T25" s="101"/>
      <c r="U25" s="101">
        <f t="shared" si="5"/>
        <v>0</v>
      </c>
      <c r="V25" s="101"/>
      <c r="W25" s="101"/>
      <c r="X25" s="101"/>
      <c r="Y25" s="101"/>
      <c r="Z25" s="141">
        <f t="shared" si="3"/>
        <v>0.42008153000000004</v>
      </c>
      <c r="AA25" s="141"/>
      <c r="AB25" s="141"/>
      <c r="AC25" s="141">
        <f t="shared" si="4"/>
        <v>0.42008153000000004</v>
      </c>
      <c r="AD25" s="101"/>
    </row>
    <row r="26" spans="1:30" ht="63">
      <c r="A26" s="98" t="s">
        <v>183</v>
      </c>
      <c r="B26" s="102" t="s">
        <v>216</v>
      </c>
      <c r="C26" s="100" t="s">
        <v>201</v>
      </c>
      <c r="D26" s="111">
        <v>2024</v>
      </c>
      <c r="E26" s="111">
        <v>2024</v>
      </c>
      <c r="F26" s="101"/>
      <c r="G26" s="101">
        <v>0.359312</v>
      </c>
      <c r="H26" s="113"/>
      <c r="I26" s="101">
        <v>0.37619966</v>
      </c>
      <c r="J26" s="101">
        <f t="shared" si="1"/>
        <v>0.37619966</v>
      </c>
      <c r="K26" s="101">
        <f t="shared" si="2"/>
        <v>0.37619966</v>
      </c>
      <c r="L26" s="101"/>
      <c r="M26" s="101"/>
      <c r="N26" s="101">
        <f>J26</f>
        <v>0.37619966</v>
      </c>
      <c r="O26" s="101"/>
      <c r="P26" s="101">
        <f t="shared" si="0"/>
        <v>0</v>
      </c>
      <c r="Q26" s="101"/>
      <c r="R26" s="101"/>
      <c r="S26" s="101"/>
      <c r="T26" s="101"/>
      <c r="U26" s="101">
        <f t="shared" si="5"/>
        <v>0</v>
      </c>
      <c r="V26" s="101"/>
      <c r="W26" s="101"/>
      <c r="X26" s="101"/>
      <c r="Y26" s="101"/>
      <c r="Z26" s="141">
        <f t="shared" si="3"/>
        <v>0.37619966</v>
      </c>
      <c r="AA26" s="141"/>
      <c r="AB26" s="141"/>
      <c r="AC26" s="141">
        <f t="shared" si="4"/>
        <v>0.37619966</v>
      </c>
      <c r="AD26" s="101"/>
    </row>
    <row r="27" spans="1:30" ht="78.75">
      <c r="A27" s="98" t="s">
        <v>184</v>
      </c>
      <c r="B27" s="102" t="s">
        <v>217</v>
      </c>
      <c r="C27" s="100" t="s">
        <v>202</v>
      </c>
      <c r="D27" s="111">
        <v>2025</v>
      </c>
      <c r="E27" s="111">
        <v>2025</v>
      </c>
      <c r="F27" s="99"/>
      <c r="G27" s="101">
        <v>0.22616</v>
      </c>
      <c r="H27" s="113"/>
      <c r="I27" s="101">
        <v>0.2462611</v>
      </c>
      <c r="J27" s="101">
        <f t="shared" si="1"/>
        <v>0.2462611</v>
      </c>
      <c r="K27" s="101">
        <f t="shared" si="2"/>
        <v>0</v>
      </c>
      <c r="L27" s="101"/>
      <c r="M27" s="101"/>
      <c r="N27" s="101">
        <v>0</v>
      </c>
      <c r="O27" s="101"/>
      <c r="P27" s="101">
        <f t="shared" si="0"/>
        <v>0.2462611</v>
      </c>
      <c r="Q27" s="101"/>
      <c r="R27" s="101"/>
      <c r="S27" s="101">
        <f>J27</f>
        <v>0.2462611</v>
      </c>
      <c r="T27" s="101"/>
      <c r="U27" s="101">
        <f t="shared" si="5"/>
        <v>0</v>
      </c>
      <c r="V27" s="101"/>
      <c r="W27" s="101"/>
      <c r="X27" s="101"/>
      <c r="Y27" s="101"/>
      <c r="Z27" s="141">
        <f t="shared" si="3"/>
        <v>0.2462611</v>
      </c>
      <c r="AA27" s="141"/>
      <c r="AB27" s="141"/>
      <c r="AC27" s="141">
        <f t="shared" si="4"/>
        <v>0.2462611</v>
      </c>
      <c r="AD27" s="99"/>
    </row>
    <row r="28" spans="1:30" ht="94.5">
      <c r="A28" s="98" t="s">
        <v>185</v>
      </c>
      <c r="B28" s="102" t="s">
        <v>218</v>
      </c>
      <c r="C28" s="100" t="s">
        <v>203</v>
      </c>
      <c r="D28" s="111">
        <v>2026</v>
      </c>
      <c r="E28" s="110">
        <v>2026</v>
      </c>
      <c r="F28" s="101"/>
      <c r="G28" s="101">
        <v>1.9048</v>
      </c>
      <c r="H28" s="113"/>
      <c r="I28" s="101">
        <v>2.15706257</v>
      </c>
      <c r="J28" s="101">
        <f t="shared" si="1"/>
        <v>2.15706257</v>
      </c>
      <c r="K28" s="101">
        <f>SUM(L28:O28)</f>
        <v>0</v>
      </c>
      <c r="L28" s="101"/>
      <c r="M28" s="101"/>
      <c r="N28" s="101">
        <v>0</v>
      </c>
      <c r="O28" s="101"/>
      <c r="P28" s="101">
        <f t="shared" si="0"/>
        <v>0</v>
      </c>
      <c r="Q28" s="101"/>
      <c r="R28" s="101"/>
      <c r="S28" s="101">
        <v>0</v>
      </c>
      <c r="T28" s="101"/>
      <c r="U28" s="101">
        <f t="shared" si="5"/>
        <v>2.15706257</v>
      </c>
      <c r="V28" s="101"/>
      <c r="W28" s="101"/>
      <c r="X28" s="101">
        <f>J28</f>
        <v>2.15706257</v>
      </c>
      <c r="Y28" s="101"/>
      <c r="Z28" s="141">
        <f>AC28</f>
        <v>2.15706257</v>
      </c>
      <c r="AA28" s="141"/>
      <c r="AB28" s="141"/>
      <c r="AC28" s="141">
        <f>N28+S28+X28</f>
        <v>2.15706257</v>
      </c>
      <c r="AD28" s="101"/>
    </row>
    <row r="29" spans="1:30" s="96" customFormat="1" ht="15.75">
      <c r="A29" s="114">
        <v>2</v>
      </c>
      <c r="B29" s="104" t="s">
        <v>147</v>
      </c>
      <c r="C29" s="100"/>
      <c r="D29" s="112"/>
      <c r="E29" s="112"/>
      <c r="F29" s="105"/>
      <c r="G29" s="101"/>
      <c r="H29" s="113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5"/>
    </row>
    <row r="30" spans="1:30" ht="15.75" customHeight="1">
      <c r="A30" s="12" t="s">
        <v>223</v>
      </c>
      <c r="B30" s="107"/>
      <c r="C30" s="100"/>
      <c r="D30" s="111"/>
      <c r="E30" s="111"/>
      <c r="F30" s="101"/>
      <c r="G30" s="101"/>
      <c r="H30" s="113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</row>
    <row r="31" spans="1:30" s="96" customFormat="1" ht="31.5">
      <c r="A31" s="114">
        <v>3</v>
      </c>
      <c r="B31" s="104" t="s">
        <v>125</v>
      </c>
      <c r="C31" s="103"/>
      <c r="D31" s="112"/>
      <c r="E31" s="112"/>
      <c r="F31" s="105"/>
      <c r="G31" s="101"/>
      <c r="H31" s="113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5"/>
    </row>
    <row r="32" spans="1:30" s="96" customFormat="1" ht="40.5" customHeight="1">
      <c r="A32" s="98" t="s">
        <v>152</v>
      </c>
      <c r="B32" s="107" t="s">
        <v>155</v>
      </c>
      <c r="C32" s="168" t="s">
        <v>219</v>
      </c>
      <c r="D32" s="156">
        <v>2024</v>
      </c>
      <c r="E32" s="156">
        <v>2026</v>
      </c>
      <c r="F32" s="105"/>
      <c r="G32" s="101">
        <f>SUM(G33:G40)</f>
        <v>591.73320957</v>
      </c>
      <c r="H32" s="113"/>
      <c r="I32" s="101">
        <f>N32+S32+X32</f>
        <v>646.8006379599999</v>
      </c>
      <c r="J32" s="101">
        <f>I32</f>
        <v>646.8006379599999</v>
      </c>
      <c r="K32" s="101">
        <f>SUM(L32:O32)</f>
        <v>181.46275412</v>
      </c>
      <c r="L32" s="101"/>
      <c r="M32" s="101"/>
      <c r="N32" s="101">
        <v>181.46275412</v>
      </c>
      <c r="O32" s="101"/>
      <c r="P32" s="101">
        <f>SUM(Q32:T32)</f>
        <v>217.66698803</v>
      </c>
      <c r="Q32" s="101"/>
      <c r="R32" s="101"/>
      <c r="S32" s="101">
        <v>217.66698803</v>
      </c>
      <c r="T32" s="101"/>
      <c r="U32" s="101">
        <f>SUM(V32:Y32)</f>
        <v>247.67089581</v>
      </c>
      <c r="V32" s="101"/>
      <c r="W32" s="101"/>
      <c r="X32" s="101">
        <v>247.67089581</v>
      </c>
      <c r="Y32" s="101"/>
      <c r="Z32" s="101">
        <f>AC32</f>
        <v>646.8006379599999</v>
      </c>
      <c r="AA32" s="101"/>
      <c r="AB32" s="101"/>
      <c r="AC32" s="101">
        <f>N32+S32+X32</f>
        <v>646.8006379599999</v>
      </c>
      <c r="AD32" s="105"/>
    </row>
    <row r="33" spans="1:30" s="130" customFormat="1" ht="15.75">
      <c r="A33" s="126" t="s">
        <v>158</v>
      </c>
      <c r="B33" s="107" t="s">
        <v>156</v>
      </c>
      <c r="C33" s="169"/>
      <c r="D33" s="157"/>
      <c r="E33" s="157"/>
      <c r="F33" s="127"/>
      <c r="G33" s="101">
        <v>435.14084</v>
      </c>
      <c r="H33" s="113"/>
      <c r="I33" s="101">
        <f aca="true" t="shared" si="6" ref="I33:I40">N33+S33+X33</f>
        <v>475.42744946999994</v>
      </c>
      <c r="J33" s="101">
        <f aca="true" t="shared" si="7" ref="J33:J40">I33</f>
        <v>475.42744946999994</v>
      </c>
      <c r="K33" s="101">
        <f>SUM(L33:O33)</f>
        <v>134.12176793999998</v>
      </c>
      <c r="L33" s="155"/>
      <c r="M33" s="155"/>
      <c r="N33" s="128">
        <v>134.12176793999998</v>
      </c>
      <c r="O33" s="128"/>
      <c r="P33" s="101">
        <f aca="true" t="shared" si="8" ref="P33:P40">SUM(Q33:T33)</f>
        <v>159.92546069</v>
      </c>
      <c r="Q33" s="155"/>
      <c r="R33" s="155"/>
      <c r="S33" s="128">
        <v>159.92546069</v>
      </c>
      <c r="T33" s="128"/>
      <c r="U33" s="101">
        <f aca="true" t="shared" si="9" ref="U33:U40">SUM(V33:Y33)</f>
        <v>181.38022084</v>
      </c>
      <c r="V33" s="129"/>
      <c r="W33" s="129"/>
      <c r="X33" s="128">
        <v>181.38022084</v>
      </c>
      <c r="Y33" s="128"/>
      <c r="Z33" s="101">
        <f aca="true" t="shared" si="10" ref="Z33:Z40">AC33</f>
        <v>475.42744946999994</v>
      </c>
      <c r="AA33" s="128"/>
      <c r="AB33" s="128"/>
      <c r="AC33" s="101">
        <f aca="true" t="shared" si="11" ref="AC33:AC40">N33+S33+X33</f>
        <v>475.42744946999994</v>
      </c>
      <c r="AD33" s="127"/>
    </row>
    <row r="34" spans="1:30" s="130" customFormat="1" ht="15.75">
      <c r="A34" s="133" t="s">
        <v>160</v>
      </c>
      <c r="B34" s="107" t="s">
        <v>157</v>
      </c>
      <c r="C34" s="169"/>
      <c r="D34" s="157"/>
      <c r="E34" s="157"/>
      <c r="F34" s="127"/>
      <c r="G34" s="101">
        <v>26.82091905</v>
      </c>
      <c r="H34" s="113"/>
      <c r="I34" s="101">
        <f t="shared" si="6"/>
        <v>29.31547064</v>
      </c>
      <c r="J34" s="101">
        <f t="shared" si="7"/>
        <v>29.31547064</v>
      </c>
      <c r="K34" s="101">
        <f aca="true" t="shared" si="12" ref="K34:K40">SUM(L34:O34)</f>
        <v>8.115525980000001</v>
      </c>
      <c r="L34" s="155"/>
      <c r="M34" s="155"/>
      <c r="N34" s="128">
        <v>8.115525980000001</v>
      </c>
      <c r="O34" s="128"/>
      <c r="P34" s="101">
        <f t="shared" si="8"/>
        <v>9.88138167</v>
      </c>
      <c r="Q34" s="155"/>
      <c r="R34" s="155"/>
      <c r="S34" s="128">
        <v>9.88138167</v>
      </c>
      <c r="T34" s="128"/>
      <c r="U34" s="101">
        <f t="shared" si="9"/>
        <v>11.318562989999998</v>
      </c>
      <c r="V34" s="129"/>
      <c r="W34" s="129"/>
      <c r="X34" s="128">
        <v>11.318562989999998</v>
      </c>
      <c r="Y34" s="128"/>
      <c r="Z34" s="101">
        <f t="shared" si="10"/>
        <v>29.31547064</v>
      </c>
      <c r="AA34" s="128"/>
      <c r="AB34" s="128"/>
      <c r="AC34" s="101">
        <f t="shared" si="11"/>
        <v>29.31547064</v>
      </c>
      <c r="AD34" s="127"/>
    </row>
    <row r="35" spans="1:30" s="130" customFormat="1" ht="15.75">
      <c r="A35" s="133" t="s">
        <v>161</v>
      </c>
      <c r="B35" s="107" t="s">
        <v>175</v>
      </c>
      <c r="C35" s="169"/>
      <c r="D35" s="157"/>
      <c r="E35" s="157"/>
      <c r="F35" s="127"/>
      <c r="G35" s="101">
        <v>14.4622726</v>
      </c>
      <c r="H35" s="113"/>
      <c r="I35" s="101">
        <f t="shared" si="6"/>
        <v>15.82369501</v>
      </c>
      <c r="J35" s="101">
        <f t="shared" si="7"/>
        <v>15.82369501</v>
      </c>
      <c r="K35" s="101">
        <f t="shared" si="12"/>
        <v>4.16752277</v>
      </c>
      <c r="L35" s="155"/>
      <c r="M35" s="155"/>
      <c r="N35" s="128">
        <v>4.16752277</v>
      </c>
      <c r="O35" s="128"/>
      <c r="P35" s="101">
        <f t="shared" si="8"/>
        <v>5.34554255</v>
      </c>
      <c r="Q35" s="155"/>
      <c r="R35" s="155"/>
      <c r="S35" s="128">
        <v>5.34554255</v>
      </c>
      <c r="T35" s="128"/>
      <c r="U35" s="101">
        <f t="shared" si="9"/>
        <v>6.310629690000001</v>
      </c>
      <c r="V35" s="129"/>
      <c r="W35" s="129"/>
      <c r="X35" s="128">
        <v>6.310629690000001</v>
      </c>
      <c r="Y35" s="128"/>
      <c r="Z35" s="101">
        <f t="shared" si="10"/>
        <v>15.82369501</v>
      </c>
      <c r="AA35" s="128"/>
      <c r="AB35" s="128"/>
      <c r="AC35" s="101">
        <f t="shared" si="11"/>
        <v>15.82369501</v>
      </c>
      <c r="AD35" s="127"/>
    </row>
    <row r="36" spans="1:30" s="130" customFormat="1" ht="15.75">
      <c r="A36" s="133" t="s">
        <v>162</v>
      </c>
      <c r="B36" s="107" t="s">
        <v>159</v>
      </c>
      <c r="C36" s="169"/>
      <c r="D36" s="157"/>
      <c r="E36" s="157"/>
      <c r="F36" s="127"/>
      <c r="G36" s="101">
        <v>0</v>
      </c>
      <c r="H36" s="113"/>
      <c r="I36" s="101">
        <f t="shared" si="6"/>
        <v>0</v>
      </c>
      <c r="J36" s="101">
        <f>I36</f>
        <v>0</v>
      </c>
      <c r="K36" s="101">
        <f t="shared" si="12"/>
        <v>0</v>
      </c>
      <c r="L36" s="155"/>
      <c r="M36" s="155"/>
      <c r="N36" s="128">
        <v>0</v>
      </c>
      <c r="O36" s="128"/>
      <c r="P36" s="101">
        <f t="shared" si="8"/>
        <v>0</v>
      </c>
      <c r="Q36" s="155"/>
      <c r="R36" s="155"/>
      <c r="S36" s="128">
        <v>0</v>
      </c>
      <c r="T36" s="128"/>
      <c r="U36" s="101">
        <f t="shared" si="9"/>
        <v>0</v>
      </c>
      <c r="V36" s="129"/>
      <c r="W36" s="129"/>
      <c r="X36" s="128">
        <v>0</v>
      </c>
      <c r="Y36" s="128"/>
      <c r="Z36" s="101">
        <f t="shared" si="10"/>
        <v>0</v>
      </c>
      <c r="AA36" s="128"/>
      <c r="AB36" s="128"/>
      <c r="AC36" s="101">
        <f t="shared" si="11"/>
        <v>0</v>
      </c>
      <c r="AD36" s="127"/>
    </row>
    <row r="37" spans="1:30" s="130" customFormat="1" ht="15.75">
      <c r="A37" s="133" t="s">
        <v>163</v>
      </c>
      <c r="B37" s="107" t="s">
        <v>222</v>
      </c>
      <c r="C37" s="169"/>
      <c r="D37" s="157"/>
      <c r="E37" s="157"/>
      <c r="F37" s="127"/>
      <c r="G37" s="101">
        <v>0.95</v>
      </c>
      <c r="H37" s="113"/>
      <c r="I37" s="101">
        <f t="shared" si="6"/>
        <v>1.24887165</v>
      </c>
      <c r="J37" s="101">
        <f t="shared" si="7"/>
        <v>1.24887165</v>
      </c>
      <c r="K37" s="101">
        <f t="shared" si="12"/>
        <v>0.307818</v>
      </c>
      <c r="L37" s="155"/>
      <c r="M37" s="155"/>
      <c r="N37" s="128">
        <v>0.307818</v>
      </c>
      <c r="O37" s="128"/>
      <c r="P37" s="101">
        <f t="shared" si="8"/>
        <v>0.4246632</v>
      </c>
      <c r="Q37" s="155"/>
      <c r="R37" s="155"/>
      <c r="S37" s="128">
        <v>0.4246632</v>
      </c>
      <c r="T37" s="128"/>
      <c r="U37" s="101">
        <f t="shared" si="9"/>
        <v>0.5163904500000001</v>
      </c>
      <c r="V37" s="129"/>
      <c r="W37" s="129"/>
      <c r="X37" s="128">
        <v>0.5163904500000001</v>
      </c>
      <c r="Y37" s="128"/>
      <c r="Z37" s="101">
        <f t="shared" si="10"/>
        <v>1.24887165</v>
      </c>
      <c r="AA37" s="128"/>
      <c r="AB37" s="128"/>
      <c r="AC37" s="101">
        <f t="shared" si="11"/>
        <v>1.24887165</v>
      </c>
      <c r="AD37" s="127"/>
    </row>
    <row r="38" spans="1:30" s="130" customFormat="1" ht="15.75">
      <c r="A38" s="133" t="s">
        <v>164</v>
      </c>
      <c r="B38" s="107" t="s">
        <v>221</v>
      </c>
      <c r="C38" s="169"/>
      <c r="D38" s="157"/>
      <c r="E38" s="157"/>
      <c r="F38" s="127"/>
      <c r="G38" s="101">
        <v>0</v>
      </c>
      <c r="H38" s="113"/>
      <c r="I38" s="101">
        <f t="shared" si="6"/>
        <v>0</v>
      </c>
      <c r="J38" s="101">
        <f t="shared" si="7"/>
        <v>0</v>
      </c>
      <c r="K38" s="101">
        <f t="shared" si="12"/>
        <v>0</v>
      </c>
      <c r="L38" s="155"/>
      <c r="M38" s="155"/>
      <c r="N38" s="128">
        <v>0</v>
      </c>
      <c r="O38" s="128"/>
      <c r="P38" s="101">
        <f t="shared" si="8"/>
        <v>0</v>
      </c>
      <c r="Q38" s="155"/>
      <c r="R38" s="155"/>
      <c r="S38" s="128">
        <v>0</v>
      </c>
      <c r="T38" s="128"/>
      <c r="U38" s="101">
        <f t="shared" si="9"/>
        <v>0</v>
      </c>
      <c r="V38" s="129"/>
      <c r="W38" s="129"/>
      <c r="X38" s="128">
        <v>0</v>
      </c>
      <c r="Y38" s="128"/>
      <c r="Z38" s="101">
        <f t="shared" si="10"/>
        <v>0</v>
      </c>
      <c r="AA38" s="128"/>
      <c r="AB38" s="128"/>
      <c r="AC38" s="101">
        <f t="shared" si="11"/>
        <v>0</v>
      </c>
      <c r="AD38" s="127"/>
    </row>
    <row r="39" spans="1:30" s="130" customFormat="1" ht="15.75">
      <c r="A39" s="133" t="s">
        <v>165</v>
      </c>
      <c r="B39" s="107" t="s">
        <v>220</v>
      </c>
      <c r="C39" s="169"/>
      <c r="D39" s="157"/>
      <c r="E39" s="157"/>
      <c r="F39" s="127"/>
      <c r="G39" s="101">
        <v>113.30982129999998</v>
      </c>
      <c r="H39" s="113"/>
      <c r="I39" s="101">
        <f t="shared" si="6"/>
        <v>123.83775523</v>
      </c>
      <c r="J39" s="101">
        <f t="shared" si="7"/>
        <v>123.83775523</v>
      </c>
      <c r="K39" s="101">
        <f>SUM(L39:O39)</f>
        <v>34.43857922</v>
      </c>
      <c r="L39" s="155"/>
      <c r="M39" s="155"/>
      <c r="N39" s="128">
        <v>34.43857922</v>
      </c>
      <c r="O39" s="128"/>
      <c r="P39" s="101">
        <f t="shared" si="8"/>
        <v>41.70217179</v>
      </c>
      <c r="Q39" s="155"/>
      <c r="R39" s="155"/>
      <c r="S39" s="128">
        <v>41.70217179</v>
      </c>
      <c r="T39" s="128"/>
      <c r="U39" s="101">
        <f t="shared" si="9"/>
        <v>47.69700422</v>
      </c>
      <c r="V39" s="129"/>
      <c r="W39" s="129"/>
      <c r="X39" s="128">
        <v>47.69700422</v>
      </c>
      <c r="Y39" s="128"/>
      <c r="Z39" s="101">
        <f t="shared" si="10"/>
        <v>123.83775523</v>
      </c>
      <c r="AA39" s="128"/>
      <c r="AB39" s="128"/>
      <c r="AC39" s="101">
        <f t="shared" si="11"/>
        <v>123.83775523</v>
      </c>
      <c r="AD39" s="127"/>
    </row>
    <row r="40" spans="1:30" s="130" customFormat="1" ht="25.5" customHeight="1">
      <c r="A40" s="133" t="s">
        <v>166</v>
      </c>
      <c r="B40" s="107" t="s">
        <v>173</v>
      </c>
      <c r="C40" s="170"/>
      <c r="D40" s="158"/>
      <c r="E40" s="158"/>
      <c r="F40" s="127"/>
      <c r="G40" s="101">
        <v>1.0493566200000002</v>
      </c>
      <c r="H40" s="113"/>
      <c r="I40" s="101">
        <f t="shared" si="6"/>
        <v>1.1473959599999999</v>
      </c>
      <c r="J40" s="101">
        <f t="shared" si="7"/>
        <v>1.1473959599999999</v>
      </c>
      <c r="K40" s="101">
        <f t="shared" si="12"/>
        <v>0.31154021000000004</v>
      </c>
      <c r="L40" s="155"/>
      <c r="M40" s="155"/>
      <c r="N40" s="128">
        <v>0.31154021000000004</v>
      </c>
      <c r="O40" s="128"/>
      <c r="P40" s="101">
        <f t="shared" si="8"/>
        <v>0.38776813</v>
      </c>
      <c r="Q40" s="155"/>
      <c r="R40" s="155"/>
      <c r="S40" s="128">
        <v>0.38776813</v>
      </c>
      <c r="T40" s="128"/>
      <c r="U40" s="101">
        <f t="shared" si="9"/>
        <v>0.44808762</v>
      </c>
      <c r="V40" s="129"/>
      <c r="W40" s="129"/>
      <c r="X40" s="128">
        <v>0.44808762</v>
      </c>
      <c r="Y40" s="128"/>
      <c r="Z40" s="101">
        <f t="shared" si="10"/>
        <v>1.1473959599999999</v>
      </c>
      <c r="AA40" s="128"/>
      <c r="AB40" s="128"/>
      <c r="AC40" s="101">
        <f t="shared" si="11"/>
        <v>1.1473959599999999</v>
      </c>
      <c r="AD40" s="127"/>
    </row>
    <row r="41" spans="1:30" ht="18.75">
      <c r="A41" s="167"/>
      <c r="B41" s="167"/>
      <c r="C41" s="108"/>
      <c r="D41" s="109"/>
      <c r="E41" s="109"/>
      <c r="F41" s="109"/>
      <c r="G41" s="109"/>
      <c r="H41" s="109"/>
      <c r="I41" s="109"/>
      <c r="J41" s="109"/>
      <c r="K41" s="153">
        <f>SUM(K14:K40)-K33-K34-K35-K36-K37-K38-K39-K40</f>
        <v>188.46879230999997</v>
      </c>
      <c r="L41" s="109"/>
      <c r="M41" s="109"/>
      <c r="N41" s="153"/>
      <c r="O41" s="109"/>
      <c r="P41" s="109">
        <f>SUM(P14:P40)-P33-P34-P35-P36-P37-P38-P39-P40</f>
        <v>233.46929935999998</v>
      </c>
      <c r="Q41" s="109"/>
      <c r="R41" s="109"/>
      <c r="S41" s="153"/>
      <c r="T41" s="109"/>
      <c r="U41" s="109">
        <f>SUM(U14:U40)-U33-U34-U35-U36-U37-U38-U39-U40</f>
        <v>259.50670837999996</v>
      </c>
      <c r="V41" s="109"/>
      <c r="W41" s="109"/>
      <c r="X41" s="153"/>
      <c r="Y41" s="109"/>
      <c r="Z41" s="109"/>
      <c r="AA41" s="109"/>
      <c r="AB41" s="109"/>
      <c r="AC41" s="109"/>
      <c r="AD41" s="109"/>
    </row>
    <row r="42" spans="1:8" ht="15.75">
      <c r="A42" s="166"/>
      <c r="B42" s="166"/>
      <c r="C42" s="166"/>
      <c r="D42" s="166"/>
      <c r="E42" s="166"/>
      <c r="F42" s="166"/>
      <c r="G42" s="166"/>
      <c r="H42" s="166"/>
    </row>
    <row r="43" spans="2:9" ht="15.75">
      <c r="B43" s="162"/>
      <c r="C43" s="162"/>
      <c r="D43" s="162"/>
      <c r="E43" s="162"/>
      <c r="F43" s="162"/>
      <c r="G43" s="162"/>
      <c r="H43" s="162"/>
      <c r="I43" s="162"/>
    </row>
    <row r="44" spans="2:9" ht="15.75">
      <c r="B44" s="163"/>
      <c r="C44" s="163"/>
      <c r="D44" s="163"/>
      <c r="E44" s="163"/>
      <c r="F44" s="163"/>
      <c r="G44" s="163"/>
      <c r="H44" s="163"/>
      <c r="I44" s="163"/>
    </row>
    <row r="45" spans="2:9" ht="15.75">
      <c r="B45" s="162"/>
      <c r="C45" s="162"/>
      <c r="D45" s="162"/>
      <c r="E45" s="162"/>
      <c r="F45" s="162"/>
      <c r="G45" s="162"/>
      <c r="H45" s="162"/>
      <c r="I45" s="162"/>
    </row>
    <row r="46" spans="2:9" ht="15.75">
      <c r="B46" s="164"/>
      <c r="C46" s="164"/>
      <c r="D46" s="164"/>
      <c r="E46" s="164"/>
      <c r="F46" s="164"/>
      <c r="G46" s="164"/>
      <c r="H46" s="164"/>
      <c r="I46" s="164"/>
    </row>
    <row r="47" ht="15.75">
      <c r="B47" s="15"/>
    </row>
    <row r="48" spans="2:9" ht="15.75">
      <c r="B48" s="159"/>
      <c r="C48" s="159"/>
      <c r="D48" s="159"/>
      <c r="E48" s="159"/>
      <c r="F48" s="159"/>
      <c r="G48" s="159"/>
      <c r="H48" s="159"/>
      <c r="I48" s="159"/>
    </row>
  </sheetData>
  <sheetProtection/>
  <mergeCells count="28">
    <mergeCell ref="A3:T3"/>
    <mergeCell ref="A4:T4"/>
    <mergeCell ref="A6:T6"/>
    <mergeCell ref="A7:T7"/>
    <mergeCell ref="A9:A11"/>
    <mergeCell ref="B9:B11"/>
    <mergeCell ref="C9:C11"/>
    <mergeCell ref="J9:J10"/>
    <mergeCell ref="K9:AD9"/>
    <mergeCell ref="F10:H10"/>
    <mergeCell ref="K10:O10"/>
    <mergeCell ref="P10:T10"/>
    <mergeCell ref="Z10:AD10"/>
    <mergeCell ref="U10:Y10"/>
    <mergeCell ref="F9:H9"/>
    <mergeCell ref="I9:I10"/>
    <mergeCell ref="E9:E10"/>
    <mergeCell ref="B43:I43"/>
    <mergeCell ref="B44:I44"/>
    <mergeCell ref="B45:I45"/>
    <mergeCell ref="B46:I46"/>
    <mergeCell ref="D9:D11"/>
    <mergeCell ref="A42:H42"/>
    <mergeCell ref="A41:B41"/>
    <mergeCell ref="C32:C40"/>
    <mergeCell ref="D32:D40"/>
    <mergeCell ref="E32:E40"/>
    <mergeCell ref="B48:I4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4:I28 I30 I32:I40 G24:G32 N24:N31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32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95"/>
  <sheetViews>
    <sheetView zoomScale="75" zoomScaleNormal="75" zoomScaleSheetLayoutView="69" zoomScalePageLayoutView="0" workbookViewId="0" topLeftCell="A9">
      <pane xSplit="3" ySplit="4" topLeftCell="D22" activePane="bottomRight" state="frozen"/>
      <selection pane="topLeft" activeCell="A9" sqref="A9"/>
      <selection pane="topRight" activeCell="D9" sqref="D9"/>
      <selection pane="bottomLeft" activeCell="A13" sqref="A13"/>
      <selection pane="bottomRight" activeCell="I25" sqref="I25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13.875" style="1" bestFit="1" customWidth="1"/>
    <col min="19" max="20" width="11.125" style="1" bestFit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123</v>
      </c>
    </row>
    <row r="2" ht="18.75">
      <c r="O2" s="3"/>
    </row>
    <row r="3" spans="1:15" ht="18.75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46" ht="18.75">
      <c r="A4" s="179" t="s">
        <v>110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80" t="str">
        <f>'прил.1'!A6</f>
        <v>Обособленное подразделение "АтомЭнергоСбыт" Тверь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72.75" customHeight="1">
      <c r="A9" s="161" t="s">
        <v>3</v>
      </c>
      <c r="B9" s="161" t="s">
        <v>87</v>
      </c>
      <c r="C9" s="161" t="s">
        <v>88</v>
      </c>
      <c r="D9" s="165" t="s">
        <v>6</v>
      </c>
      <c r="E9" s="161" t="s">
        <v>111</v>
      </c>
      <c r="F9" s="161" t="s">
        <v>112</v>
      </c>
      <c r="G9" s="161" t="s">
        <v>113</v>
      </c>
      <c r="H9" s="161"/>
      <c r="I9" s="161"/>
      <c r="J9" s="172" t="s">
        <v>114</v>
      </c>
      <c r="K9" s="172"/>
      <c r="L9" s="161"/>
      <c r="M9" s="161"/>
      <c r="N9" s="161"/>
      <c r="O9" s="161"/>
    </row>
    <row r="10" spans="1:15" ht="75.75" customHeight="1">
      <c r="A10" s="161"/>
      <c r="B10" s="161"/>
      <c r="C10" s="161"/>
      <c r="D10" s="165"/>
      <c r="E10" s="161"/>
      <c r="F10" s="161"/>
      <c r="G10" s="171" t="s">
        <v>11</v>
      </c>
      <c r="H10" s="172"/>
      <c r="I10" s="172"/>
      <c r="J10" s="171" t="s">
        <v>224</v>
      </c>
      <c r="K10" s="173"/>
      <c r="L10" s="38" t="s">
        <v>167</v>
      </c>
      <c r="M10" s="38" t="s">
        <v>171</v>
      </c>
      <c r="N10" s="38" t="s">
        <v>225</v>
      </c>
      <c r="O10" s="161" t="s">
        <v>12</v>
      </c>
    </row>
    <row r="11" spans="1:15" ht="143.25" customHeight="1">
      <c r="A11" s="161"/>
      <c r="B11" s="161"/>
      <c r="C11" s="161"/>
      <c r="D11" s="165"/>
      <c r="E11" s="46" t="s">
        <v>11</v>
      </c>
      <c r="F11" s="46" t="s">
        <v>13</v>
      </c>
      <c r="G11" s="9" t="s">
        <v>115</v>
      </c>
      <c r="H11" s="47" t="s">
        <v>116</v>
      </c>
      <c r="I11" s="47" t="s">
        <v>117</v>
      </c>
      <c r="J11" s="65" t="s">
        <v>118</v>
      </c>
      <c r="K11" s="9" t="s">
        <v>119</v>
      </c>
      <c r="L11" s="8" t="s">
        <v>11</v>
      </c>
      <c r="M11" s="8" t="s">
        <v>11</v>
      </c>
      <c r="N11" s="8" t="s">
        <v>11</v>
      </c>
      <c r="O11" s="161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120</v>
      </c>
      <c r="M12" s="12" t="s">
        <v>121</v>
      </c>
      <c r="N12" s="12" t="s">
        <v>122</v>
      </c>
      <c r="O12" s="8">
        <v>13</v>
      </c>
    </row>
    <row r="13" spans="1:18" ht="31.5">
      <c r="A13" s="50">
        <v>1</v>
      </c>
      <c r="B13" s="104" t="s">
        <v>146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  <c r="Q13" s="142">
        <f>SUM('прил.1'!AC14:AC28)</f>
        <v>34.64416209</v>
      </c>
      <c r="R13" s="1">
        <f>Q13/1.2</f>
        <v>28.870135075000004</v>
      </c>
    </row>
    <row r="14" spans="1:18" ht="15.75">
      <c r="A14" s="98" t="str">
        <f>'прил.1'!A14</f>
        <v>1.1.</v>
      </c>
      <c r="B14" s="98" t="str">
        <f>'прил.1'!B14</f>
        <v>Вывеска на фасаде здания (Удомля)</v>
      </c>
      <c r="C14" s="143" t="str">
        <f>'прил.1'!C14</f>
        <v>N_ТАЭС.01</v>
      </c>
      <c r="D14" s="139">
        <f>'прил.1'!D14</f>
        <v>2024</v>
      </c>
      <c r="E14" s="139">
        <f>'прил.1'!E14</f>
        <v>2024</v>
      </c>
      <c r="F14" s="101">
        <f>'прил.1'!G14/1.2</f>
        <v>0.34694444166666666</v>
      </c>
      <c r="G14" s="101">
        <f aca="true" t="shared" si="0" ref="G14:G27">H14+I14</f>
        <v>0.36325083333333336</v>
      </c>
      <c r="H14" s="101">
        <f>'прил.1'!AC14/1.2</f>
        <v>0.36325083333333336</v>
      </c>
      <c r="I14" s="101">
        <v>0</v>
      </c>
      <c r="J14" s="68"/>
      <c r="K14" s="101">
        <f aca="true" t="shared" si="1" ref="K14:K27">G14</f>
        <v>0.36325083333333336</v>
      </c>
      <c r="L14" s="101">
        <f>'прил.1'!N14/1.2</f>
        <v>0.36325083333333336</v>
      </c>
      <c r="M14" s="101">
        <f>'прил.1'!S14/1.2</f>
        <v>0</v>
      </c>
      <c r="N14" s="101">
        <f>'прил.1'!X14/1.2</f>
        <v>0</v>
      </c>
      <c r="O14" s="101">
        <f aca="true" t="shared" si="2" ref="O14:O27">L14+M14+N14</f>
        <v>0.36325083333333336</v>
      </c>
      <c r="Q14" s="109">
        <f>SUM(O14:O28)</f>
        <v>28.870135075000004</v>
      </c>
      <c r="R14" s="1" t="b">
        <f>Q14=R13</f>
        <v>1</v>
      </c>
    </row>
    <row r="15" spans="1:15" ht="15.75">
      <c r="A15" s="98" t="str">
        <f>'прил.1'!A15</f>
        <v>1.2.</v>
      </c>
      <c r="B15" s="98" t="str">
        <f>'прил.1'!B15</f>
        <v>Вывеска на фасаде здания (Вышний Волочек)</v>
      </c>
      <c r="C15" s="143" t="str">
        <f>'прил.1'!C15</f>
        <v>N_ТАЭС.02</v>
      </c>
      <c r="D15" s="140">
        <f>'прил.1'!D15</f>
        <v>2024</v>
      </c>
      <c r="E15" s="140">
        <f>'прил.1'!E15</f>
        <v>2024</v>
      </c>
      <c r="F15" s="101">
        <f>'прил.1'!G15/1.2</f>
        <v>0.12461110833333333</v>
      </c>
      <c r="G15" s="101">
        <f t="shared" si="0"/>
        <v>0.13046783333333334</v>
      </c>
      <c r="H15" s="101">
        <f>'прил.1'!AC15/1.2</f>
        <v>0.13046783333333334</v>
      </c>
      <c r="I15" s="101">
        <v>0</v>
      </c>
      <c r="J15" s="68"/>
      <c r="K15" s="101">
        <f t="shared" si="1"/>
        <v>0.13046783333333334</v>
      </c>
      <c r="L15" s="101">
        <f>'прил.1'!N15/1.2</f>
        <v>0.13046783333333334</v>
      </c>
      <c r="M15" s="101">
        <f>'прил.1'!S15/1.2</f>
        <v>0</v>
      </c>
      <c r="N15" s="101">
        <f>'прил.1'!X15/1.2</f>
        <v>0</v>
      </c>
      <c r="O15" s="101">
        <f t="shared" si="2"/>
        <v>0.13046783333333334</v>
      </c>
    </row>
    <row r="16" spans="1:15" ht="47.25">
      <c r="A16" s="98" t="str">
        <f>'прил.1'!A16</f>
        <v>1.3.</v>
      </c>
      <c r="B16" s="98" t="str">
        <f>'прил.1'!B16</f>
        <v>Вывеска на фасаде здания  (для Нелидовского, Кувшиновского, Калязинского, Ржевского, Калининского участков)</v>
      </c>
      <c r="C16" s="143" t="str">
        <f>'прил.1'!C16</f>
        <v>N_ТАЭС.03</v>
      </c>
      <c r="D16" s="140">
        <f>'прил.1'!D16</f>
        <v>2026</v>
      </c>
      <c r="E16" s="140">
        <f>'прил.1'!E16</f>
        <v>2026</v>
      </c>
      <c r="F16" s="101">
        <f>'прил.1'!G16/1.2</f>
        <v>0.6230555416666665</v>
      </c>
      <c r="G16" s="101">
        <f t="shared" si="0"/>
        <v>0.7055700416666667</v>
      </c>
      <c r="H16" s="101">
        <f>'прил.1'!AC16/1.2</f>
        <v>0.7055700416666667</v>
      </c>
      <c r="I16" s="101">
        <v>0</v>
      </c>
      <c r="J16" s="68"/>
      <c r="K16" s="101">
        <f t="shared" si="1"/>
        <v>0.7055700416666667</v>
      </c>
      <c r="L16" s="101">
        <f>'прил.1'!N16/1.2</f>
        <v>0</v>
      </c>
      <c r="M16" s="101">
        <f>'прил.1'!S16/1.2</f>
        <v>0</v>
      </c>
      <c r="N16" s="101">
        <f>'прил.1'!X16/1.2</f>
        <v>0.7055700416666667</v>
      </c>
      <c r="O16" s="101">
        <f t="shared" si="2"/>
        <v>0.7055700416666667</v>
      </c>
    </row>
    <row r="17" spans="1:15" ht="15.75">
      <c r="A17" s="98" t="str">
        <f>'прил.1'!A17</f>
        <v>1.4.</v>
      </c>
      <c r="B17" s="98" t="str">
        <f>'прил.1'!B17</f>
        <v>Имиджевая стена (Конаково)</v>
      </c>
      <c r="C17" s="143" t="str">
        <f>'прил.1'!C17</f>
        <v>N_ТАЭС.04</v>
      </c>
      <c r="D17" s="140">
        <f>'прил.1'!D17</f>
        <v>2024</v>
      </c>
      <c r="E17" s="140">
        <f>'прил.1'!E17</f>
        <v>2024</v>
      </c>
      <c r="F17" s="101">
        <f>'прил.1'!G17/1.2</f>
        <v>0.14611110833333332</v>
      </c>
      <c r="G17" s="101">
        <f t="shared" si="0"/>
        <v>0.15297833333333333</v>
      </c>
      <c r="H17" s="101">
        <f>'прил.1'!AC17/1.2</f>
        <v>0.15297833333333333</v>
      </c>
      <c r="I17" s="101">
        <v>0</v>
      </c>
      <c r="J17" s="68"/>
      <c r="K17" s="101">
        <f t="shared" si="1"/>
        <v>0.15297833333333333</v>
      </c>
      <c r="L17" s="101">
        <f>'прил.1'!N17/1.2</f>
        <v>0.15297833333333333</v>
      </c>
      <c r="M17" s="101">
        <f>'прил.1'!S17/1.2</f>
        <v>0</v>
      </c>
      <c r="N17" s="101">
        <f>'прил.1'!X17/1.2</f>
        <v>0</v>
      </c>
      <c r="O17" s="101">
        <f t="shared" si="2"/>
        <v>0.15297833333333333</v>
      </c>
    </row>
    <row r="18" spans="1:15" ht="15.75">
      <c r="A18" s="98" t="str">
        <f>'прил.1'!A18</f>
        <v>1.5.</v>
      </c>
      <c r="B18" s="98" t="str">
        <f>'прил.1'!B18</f>
        <v>Электронная очередь (Ржев)</v>
      </c>
      <c r="C18" s="143" t="str">
        <f>'прил.1'!C18</f>
        <v>N_ТАЭС.05</v>
      </c>
      <c r="D18" s="140">
        <f>'прил.1'!D18</f>
        <v>2024</v>
      </c>
      <c r="E18" s="140">
        <f>'прил.1'!E18</f>
        <v>2024</v>
      </c>
      <c r="F18" s="101">
        <f>'прил.1'!G18/1.2</f>
        <v>0.6716666666666667</v>
      </c>
      <c r="G18" s="101">
        <f t="shared" si="0"/>
        <v>0.703235</v>
      </c>
      <c r="H18" s="101">
        <f>'прил.1'!AC18/1.2</f>
        <v>0.703235</v>
      </c>
      <c r="I18" s="101">
        <v>0</v>
      </c>
      <c r="J18" s="68"/>
      <c r="K18" s="101">
        <f t="shared" si="1"/>
        <v>0.703235</v>
      </c>
      <c r="L18" s="101">
        <f>'прил.1'!N18/1.2</f>
        <v>0.703235</v>
      </c>
      <c r="M18" s="101">
        <f>'прил.1'!S18/1.2</f>
        <v>0</v>
      </c>
      <c r="N18" s="101">
        <f>'прил.1'!X18/1.2</f>
        <v>0</v>
      </c>
      <c r="O18" s="101">
        <f t="shared" si="2"/>
        <v>0.703235</v>
      </c>
    </row>
    <row r="19" spans="1:15" ht="15.75">
      <c r="A19" s="98" t="str">
        <f>'прил.1'!A19</f>
        <v>1.6.</v>
      </c>
      <c r="B19" s="98" t="str">
        <f>'прил.1'!B19</f>
        <v>Электронная очередь (Нелидово)</v>
      </c>
      <c r="C19" s="143" t="str">
        <f>'прил.1'!C19</f>
        <v>N_ТАЭС.06</v>
      </c>
      <c r="D19" s="140">
        <f>'прил.1'!D19</f>
        <v>2025</v>
      </c>
      <c r="E19" s="140">
        <f>'прил.1'!E19</f>
        <v>2025</v>
      </c>
      <c r="F19" s="101">
        <f>'прил.1'!G19/1.2</f>
        <v>0.6716666666666667</v>
      </c>
      <c r="G19" s="101">
        <f t="shared" si="0"/>
        <v>0.7313644</v>
      </c>
      <c r="H19" s="101">
        <f>'прил.1'!AC19/1.2</f>
        <v>0.7313644</v>
      </c>
      <c r="I19" s="101">
        <v>0</v>
      </c>
      <c r="J19" s="68"/>
      <c r="K19" s="101">
        <f t="shared" si="1"/>
        <v>0.7313644</v>
      </c>
      <c r="L19" s="101">
        <f>'прил.1'!N19/1.2</f>
        <v>0</v>
      </c>
      <c r="M19" s="101">
        <f>'прил.1'!S19/1.2</f>
        <v>0.7313644</v>
      </c>
      <c r="N19" s="101">
        <f>'прил.1'!X19/1.2</f>
        <v>0</v>
      </c>
      <c r="O19" s="101">
        <f t="shared" si="2"/>
        <v>0.7313644</v>
      </c>
    </row>
    <row r="20" spans="1:15" ht="31.5">
      <c r="A20" s="98" t="str">
        <f>'прил.1'!A20</f>
        <v>1.7.</v>
      </c>
      <c r="B20" s="98" t="str">
        <f>'прил.1'!B20</f>
        <v>Автомобиль "ГАЗель" фургон цельнометаллический</v>
      </c>
      <c r="C20" s="143" t="str">
        <f>'прил.1'!C20</f>
        <v>N_ТАЭС.07</v>
      </c>
      <c r="D20" s="140">
        <f>'прил.1'!D20</f>
        <v>2026</v>
      </c>
      <c r="E20" s="140">
        <f>'прил.1'!E20</f>
        <v>2026</v>
      </c>
      <c r="F20" s="101">
        <f>'прил.1'!G20/1.2</f>
        <v>2.4266666666666667</v>
      </c>
      <c r="G20" s="101">
        <f t="shared" si="0"/>
        <v>2.74804275</v>
      </c>
      <c r="H20" s="101">
        <f>'прил.1'!AC20/1.2</f>
        <v>2.74804275</v>
      </c>
      <c r="I20" s="101">
        <v>0</v>
      </c>
      <c r="J20" s="68"/>
      <c r="K20" s="101">
        <f t="shared" si="1"/>
        <v>2.74804275</v>
      </c>
      <c r="L20" s="101">
        <f>'прил.1'!N20/1.2</f>
        <v>0</v>
      </c>
      <c r="M20" s="101">
        <f>'прил.1'!S20/1.2</f>
        <v>0</v>
      </c>
      <c r="N20" s="101">
        <f>'прил.1'!X20/1.2</f>
        <v>2.74804275</v>
      </c>
      <c r="O20" s="101">
        <f t="shared" si="2"/>
        <v>2.74804275</v>
      </c>
    </row>
    <row r="21" spans="1:15" ht="15.75">
      <c r="A21" s="98" t="str">
        <f>'прил.1'!A21</f>
        <v>1.8.</v>
      </c>
      <c r="B21" s="98" t="str">
        <f>'прил.1'!B21</f>
        <v>Быстровозводимый ЦОК (Кувшиново)</v>
      </c>
      <c r="C21" s="143" t="str">
        <f>'прил.1'!C21</f>
        <v>N_ТАЭС.08</v>
      </c>
      <c r="D21" s="140">
        <f>'прил.1'!D21</f>
        <v>2025</v>
      </c>
      <c r="E21" s="140">
        <f>'прил.1'!E21</f>
        <v>2025</v>
      </c>
      <c r="F21" s="101">
        <f>'прил.1'!G21/1.2</f>
        <v>10.419041</v>
      </c>
      <c r="G21" s="101">
        <f t="shared" si="0"/>
        <v>11.345085366666668</v>
      </c>
      <c r="H21" s="101">
        <f>'прил.1'!AC21/1.2</f>
        <v>11.345085366666668</v>
      </c>
      <c r="I21" s="101">
        <v>0</v>
      </c>
      <c r="J21" s="68"/>
      <c r="K21" s="101">
        <f t="shared" si="1"/>
        <v>11.345085366666668</v>
      </c>
      <c r="L21" s="101">
        <f>'прил.1'!N21/1.2</f>
        <v>0</v>
      </c>
      <c r="M21" s="101">
        <f>'прил.1'!S21/1.2</f>
        <v>11.345085366666668</v>
      </c>
      <c r="N21" s="101">
        <f>'прил.1'!X21/1.2</f>
        <v>0</v>
      </c>
      <c r="O21" s="101">
        <f t="shared" si="2"/>
        <v>11.345085366666668</v>
      </c>
    </row>
    <row r="22" spans="1:15" ht="15.75">
      <c r="A22" s="98" t="str">
        <f>'прил.1'!A22</f>
        <v>1.9.</v>
      </c>
      <c r="B22" s="98" t="str">
        <f>'прил.1'!B22</f>
        <v>Терминал самообслуживания (Осташков)</v>
      </c>
      <c r="C22" s="143" t="str">
        <f>'прил.1'!C22</f>
        <v>N_ТАЭС.09</v>
      </c>
      <c r="D22" s="140">
        <f>'прил.1'!D22</f>
        <v>2025</v>
      </c>
      <c r="E22" s="140">
        <f>'прил.1'!E22</f>
        <v>2025</v>
      </c>
      <c r="F22" s="101">
        <f>'прил.1'!G22/1.2</f>
        <v>0.81453</v>
      </c>
      <c r="G22" s="101">
        <f t="shared" si="0"/>
        <v>0.8869254250000002</v>
      </c>
      <c r="H22" s="101">
        <f>'прил.1'!AC22/1.2</f>
        <v>0.8869254250000002</v>
      </c>
      <c r="I22" s="101">
        <v>0</v>
      </c>
      <c r="J22" s="68"/>
      <c r="K22" s="101">
        <f t="shared" si="1"/>
        <v>0.8869254250000002</v>
      </c>
      <c r="L22" s="101">
        <f>'прил.1'!N22/1.2</f>
        <v>0</v>
      </c>
      <c r="M22" s="101">
        <f>'прил.1'!S22/1.2</f>
        <v>0.8869254250000002</v>
      </c>
      <c r="N22" s="101">
        <f>'прил.1'!X22/1.2</f>
        <v>0</v>
      </c>
      <c r="O22" s="101">
        <f t="shared" si="2"/>
        <v>0.8869254250000002</v>
      </c>
    </row>
    <row r="23" spans="1:15" ht="47.25">
      <c r="A23" s="98" t="str">
        <f>'прил.1'!A23</f>
        <v>1.10.</v>
      </c>
      <c r="B23" s="98" t="str">
        <f>'прил.1'!B23</f>
        <v>Терминал самообслуживания (в Конаковском, Ржевском, Бежецком, Вышневолоцком, Удомельском участках)</v>
      </c>
      <c r="C23" s="143" t="str">
        <f>'прил.1'!C23</f>
        <v>N_ТАЭС.10</v>
      </c>
      <c r="D23" s="140">
        <f>'прил.1'!D23</f>
        <v>2026</v>
      </c>
      <c r="E23" s="140">
        <f>'прил.1'!E23</f>
        <v>2026</v>
      </c>
      <c r="F23" s="101">
        <f>'прил.1'!G23/1.2</f>
        <v>4.07265</v>
      </c>
      <c r="G23" s="101">
        <f t="shared" si="0"/>
        <v>4.612012208333334</v>
      </c>
      <c r="H23" s="101">
        <f>'прил.1'!AC23/1.2</f>
        <v>4.612012208333334</v>
      </c>
      <c r="I23" s="101">
        <v>0</v>
      </c>
      <c r="J23" s="68"/>
      <c r="K23" s="101">
        <f t="shared" si="1"/>
        <v>4.612012208333334</v>
      </c>
      <c r="L23" s="101">
        <f>'прил.1'!N23/1.2</f>
        <v>0</v>
      </c>
      <c r="M23" s="101">
        <f>'прил.1'!S23/1.2</f>
        <v>0</v>
      </c>
      <c r="N23" s="101">
        <f>'прил.1'!X23/1.2</f>
        <v>4.612012208333334</v>
      </c>
      <c r="O23" s="101">
        <f t="shared" si="2"/>
        <v>4.612012208333334</v>
      </c>
    </row>
    <row r="24" spans="1:15" ht="94.5">
      <c r="A24" s="98" t="str">
        <f>'прил.1'!A24</f>
        <v>1.11.</v>
      </c>
      <c r="B24" s="98" t="str">
        <f>'прил.1'!B24</f>
        <v>Система резервного электроснабжения центрального офиса «Атомэнергосбыт» Тверь мощностью 100 кВт:
-Проектно-изыскательские работы; 
-Монтаж электротрассы на 3, 4  этаж;
-Дизельный генератор мощностью 100 кВт;</v>
      </c>
      <c r="C24" s="143" t="str">
        <f>'прил.1'!C24</f>
        <v>N_ТАЭС.11</v>
      </c>
      <c r="D24" s="140">
        <f>'прил.1'!D24</f>
        <v>2024</v>
      </c>
      <c r="E24" s="140">
        <f>'прил.1'!E24</f>
        <v>2024</v>
      </c>
      <c r="F24" s="101">
        <f>'прил.1'!G24/1.2</f>
        <v>3.653166666666667</v>
      </c>
      <c r="G24" s="101">
        <f t="shared" si="0"/>
        <v>3.8248654999999996</v>
      </c>
      <c r="H24" s="101">
        <f>'прил.1'!AC24/1.2</f>
        <v>3.8248654999999996</v>
      </c>
      <c r="I24" s="101">
        <v>0</v>
      </c>
      <c r="J24" s="122"/>
      <c r="K24" s="101">
        <f t="shared" si="1"/>
        <v>3.8248654999999996</v>
      </c>
      <c r="L24" s="101">
        <f>'прил.1'!N24/1.2</f>
        <v>3.8248654999999996</v>
      </c>
      <c r="M24" s="101">
        <f>'прил.1'!S24/1.2</f>
        <v>0</v>
      </c>
      <c r="N24" s="101">
        <f>'прил.1'!X24/1.2</f>
        <v>0</v>
      </c>
      <c r="O24" s="101">
        <f t="shared" si="2"/>
        <v>3.8248654999999996</v>
      </c>
    </row>
    <row r="25" spans="1:15" ht="63">
      <c r="A25" s="98" t="str">
        <f>'прил.1'!A25</f>
        <v>1.12.</v>
      </c>
      <c r="B25" s="98" t="str">
        <f>'прил.1'!B25</f>
        <v>Система видеонаблюдения HIKVISION для Удомелського участка по адресу ул. Попова, дом 19, блок 2 (монтаж и пуско-наладка системы видеонаблюдения)</v>
      </c>
      <c r="C25" s="143" t="str">
        <f>'прил.1'!C25</f>
        <v>N_ТАЭС.12</v>
      </c>
      <c r="D25" s="140">
        <f>'прил.1'!D25</f>
        <v>2024</v>
      </c>
      <c r="E25" s="140">
        <f>'прил.1'!E25</f>
        <v>2024</v>
      </c>
      <c r="F25" s="101">
        <f>'прил.1'!G25/1.2</f>
        <v>0.3343533333333334</v>
      </c>
      <c r="G25" s="101">
        <f t="shared" si="0"/>
        <v>0.3500679416666667</v>
      </c>
      <c r="H25" s="101">
        <f>'прил.1'!AC25/1.2</f>
        <v>0.3500679416666667</v>
      </c>
      <c r="I25" s="101">
        <v>0</v>
      </c>
      <c r="J25" s="122"/>
      <c r="K25" s="101">
        <f t="shared" si="1"/>
        <v>0.3500679416666667</v>
      </c>
      <c r="L25" s="101">
        <f>'прил.1'!N25/1.2</f>
        <v>0.3500679416666667</v>
      </c>
      <c r="M25" s="101">
        <f>'прил.1'!S25/1.2</f>
        <v>0</v>
      </c>
      <c r="N25" s="101">
        <f>'прил.1'!X25/1.2</f>
        <v>0</v>
      </c>
      <c r="O25" s="101">
        <f t="shared" si="2"/>
        <v>0.3500679416666667</v>
      </c>
    </row>
    <row r="26" spans="1:15" ht="63">
      <c r="A26" s="98" t="str">
        <f>'прил.1'!A26</f>
        <v>1.13.</v>
      </c>
      <c r="B26" s="98" t="str">
        <f>'прил.1'!B26</f>
        <v>Система видеонаблюдения HIKVISION для Ржевского участка по адресу г. Ржев, ул. Смольная, д. 48 (монтаж и пуско-наладка системы видеонаблюдения)</v>
      </c>
      <c r="C26" s="143" t="str">
        <f>'прил.1'!C26</f>
        <v>N_ТАЭС.13</v>
      </c>
      <c r="D26" s="140">
        <f>'прил.1'!D26</f>
        <v>2024</v>
      </c>
      <c r="E26" s="140">
        <f>'прил.1'!E26</f>
        <v>2024</v>
      </c>
      <c r="F26" s="101">
        <f>'прил.1'!G26/1.2</f>
        <v>0.2994266666666667</v>
      </c>
      <c r="G26" s="101">
        <f t="shared" si="0"/>
        <v>0.31349971666666665</v>
      </c>
      <c r="H26" s="101">
        <f>'прил.1'!AC26/1.2</f>
        <v>0.31349971666666665</v>
      </c>
      <c r="I26" s="101">
        <v>0</v>
      </c>
      <c r="J26" s="122"/>
      <c r="K26" s="101">
        <f t="shared" si="1"/>
        <v>0.31349971666666665</v>
      </c>
      <c r="L26" s="101">
        <f>'прил.1'!N26/1.2</f>
        <v>0.31349971666666665</v>
      </c>
      <c r="M26" s="101">
        <f>'прил.1'!S26/1.2</f>
        <v>0</v>
      </c>
      <c r="N26" s="101">
        <f>'прил.1'!X26/1.2</f>
        <v>0</v>
      </c>
      <c r="O26" s="101">
        <f t="shared" si="2"/>
        <v>0.31349971666666665</v>
      </c>
    </row>
    <row r="27" spans="1:15" ht="78.75">
      <c r="A27" s="98" t="str">
        <f>'прил.1'!A27</f>
        <v>1.14.</v>
      </c>
      <c r="B27" s="98" t="str">
        <f>'прил.1'!B27</f>
        <v>Система видеонаблюдения HIKVISION для Кувшиновского участка (Мобильный ЦОК) по адресу г. Кувшиново, Пионерский бульвар, д.12 (монтаж и пуско-наладка системы видеонаблюдения)</v>
      </c>
      <c r="C27" s="143" t="str">
        <f>'прил.1'!C27</f>
        <v>N_ТАЭС.14</v>
      </c>
      <c r="D27" s="140">
        <f>'прил.1'!D27</f>
        <v>2025</v>
      </c>
      <c r="E27" s="140">
        <f>'прил.1'!E27</f>
        <v>2025</v>
      </c>
      <c r="F27" s="101">
        <f>'прил.1'!G27/1.2</f>
        <v>0.18846666666666667</v>
      </c>
      <c r="G27" s="101">
        <f t="shared" si="0"/>
        <v>0.20521758333333334</v>
      </c>
      <c r="H27" s="101">
        <f>'прил.1'!AC27/1.2</f>
        <v>0.20521758333333334</v>
      </c>
      <c r="I27" s="101">
        <v>0</v>
      </c>
      <c r="J27" s="122"/>
      <c r="K27" s="101">
        <f t="shared" si="1"/>
        <v>0.20521758333333334</v>
      </c>
      <c r="L27" s="101">
        <f>'прил.1'!N27/1.2</f>
        <v>0</v>
      </c>
      <c r="M27" s="101">
        <f>'прил.1'!S27/1.2</f>
        <v>0.20521758333333334</v>
      </c>
      <c r="N27" s="101">
        <f>'прил.1'!X27/1.2</f>
        <v>0</v>
      </c>
      <c r="O27" s="101">
        <f t="shared" si="2"/>
        <v>0.20521758333333334</v>
      </c>
    </row>
    <row r="28" spans="1:15" ht="94.5">
      <c r="A28" s="98" t="str">
        <f>'прил.1'!A28</f>
        <v>1.15.</v>
      </c>
      <c r="B28" s="98" t="str">
        <f>'прил.1'!B28</f>
        <v>Модернизация системы видеонаблюдения и системы контроля учета доступа для АУП по адресу г. Тверь, Проспект Калинина, д.17 (монтаж и пуско-наладка системы видеонаблюдения и системы контроля учета доступа)</v>
      </c>
      <c r="C28" s="143" t="str">
        <f>'прил.1'!C28</f>
        <v>N_ТАЭС.15</v>
      </c>
      <c r="D28" s="140">
        <f>'прил.1'!D28</f>
        <v>2026</v>
      </c>
      <c r="E28" s="140">
        <f>'прил.1'!E28</f>
        <v>2026</v>
      </c>
      <c r="F28" s="101">
        <f>'прил.1'!G28/1.2</f>
        <v>1.5873333333333335</v>
      </c>
      <c r="G28" s="101">
        <f>H28+I28</f>
        <v>1.7975521416666667</v>
      </c>
      <c r="H28" s="101">
        <f>'прил.1'!AC28/1.2</f>
        <v>1.7975521416666667</v>
      </c>
      <c r="I28" s="101">
        <v>0</v>
      </c>
      <c r="J28" s="101"/>
      <c r="K28" s="101">
        <f>G28</f>
        <v>1.7975521416666667</v>
      </c>
      <c r="L28" s="101">
        <f>'прил.1'!N28/1.2</f>
        <v>0</v>
      </c>
      <c r="M28" s="101">
        <f>'прил.1'!S28/1.2</f>
        <v>0</v>
      </c>
      <c r="N28" s="101">
        <f>'прил.1'!X28/1.2</f>
        <v>1.7975521416666667</v>
      </c>
      <c r="O28" s="101">
        <f>L28+M28+N28</f>
        <v>1.7975521416666667</v>
      </c>
    </row>
    <row r="29" spans="1:15" ht="33" customHeight="1">
      <c r="A29" s="137">
        <v>2</v>
      </c>
      <c r="B29" s="104" t="s">
        <v>147</v>
      </c>
      <c r="C29" s="100"/>
      <c r="D29" s="112"/>
      <c r="E29" s="112"/>
      <c r="F29" s="101"/>
      <c r="G29" s="101"/>
      <c r="H29" s="101"/>
      <c r="I29" s="121"/>
      <c r="J29" s="122"/>
      <c r="K29" s="101"/>
      <c r="L29" s="121"/>
      <c r="M29" s="121"/>
      <c r="N29" s="121"/>
      <c r="O29" s="121"/>
    </row>
    <row r="30" spans="1:15" ht="23.25" customHeight="1">
      <c r="A30" s="12"/>
      <c r="B30" s="106"/>
      <c r="C30" s="100"/>
      <c r="D30" s="111"/>
      <c r="E30" s="111"/>
      <c r="F30" s="101"/>
      <c r="G30" s="101"/>
      <c r="H30" s="101"/>
      <c r="I30" s="121"/>
      <c r="J30" s="122"/>
      <c r="K30" s="101"/>
      <c r="L30" s="121"/>
      <c r="M30" s="121"/>
      <c r="N30" s="121"/>
      <c r="O30" s="121"/>
    </row>
    <row r="31" spans="1:15" ht="31.5">
      <c r="A31" s="137">
        <v>3</v>
      </c>
      <c r="B31" s="104" t="s">
        <v>125</v>
      </c>
      <c r="C31" s="103"/>
      <c r="D31" s="112"/>
      <c r="E31" s="112"/>
      <c r="F31" s="101"/>
      <c r="G31" s="97"/>
      <c r="H31" s="97"/>
      <c r="I31" s="121"/>
      <c r="J31" s="122"/>
      <c r="K31" s="97"/>
      <c r="L31" s="121"/>
      <c r="M31" s="121"/>
      <c r="N31" s="121"/>
      <c r="O31" s="121"/>
    </row>
    <row r="32" spans="1:19" ht="15.75">
      <c r="A32" s="12" t="s">
        <v>152</v>
      </c>
      <c r="B32" s="107" t="str">
        <f>'прил.1'!B32</f>
        <v>Оснащение интеллектуальной системой учета</v>
      </c>
      <c r="C32" s="168" t="str">
        <f>'прил.1'!C32</f>
        <v>N_ТАЭС.16</v>
      </c>
      <c r="D32" s="156">
        <f>'прил.1'!D32</f>
        <v>2024</v>
      </c>
      <c r="E32" s="156">
        <f>'прил.1'!E32</f>
        <v>2026</v>
      </c>
      <c r="F32" s="101">
        <f>'прил.1'!G32/1.2</f>
        <v>493.111007975</v>
      </c>
      <c r="G32" s="101">
        <f>H32+I32</f>
        <v>539.0005316333333</v>
      </c>
      <c r="H32" s="101">
        <f>H33+H34+H35+H36+H37+H38+H39+H40</f>
        <v>434.76167589999994</v>
      </c>
      <c r="I32" s="101">
        <f>I33+I34+I35+I36+I37+I38+I39+I40</f>
        <v>104.23885573333334</v>
      </c>
      <c r="J32" s="101"/>
      <c r="K32" s="101">
        <f>G32</f>
        <v>539.0005316333333</v>
      </c>
      <c r="L32" s="101">
        <f>'прил.1'!N32/1.2</f>
        <v>151.21896176666667</v>
      </c>
      <c r="M32" s="101">
        <f>'прил.1'!S32/1.2</f>
        <v>181.38915669166667</v>
      </c>
      <c r="N32" s="101">
        <f>'прил.1'!X32/1.2</f>
        <v>206.392413175</v>
      </c>
      <c r="O32" s="101">
        <f>L32+M32+N32</f>
        <v>539.0005316333334</v>
      </c>
      <c r="S32" s="109"/>
    </row>
    <row r="33" spans="1:20" s="132" customFormat="1" ht="15.75">
      <c r="A33" s="126" t="s">
        <v>158</v>
      </c>
      <c r="B33" s="131" t="str">
        <f>'прил.1'!B33</f>
        <v>Электросчетчик однофазный</v>
      </c>
      <c r="C33" s="169">
        <f>'прил.1'!C33</f>
        <v>0</v>
      </c>
      <c r="D33" s="157"/>
      <c r="E33" s="157"/>
      <c r="F33" s="101">
        <f>'прил.1'!G33/1.2</f>
        <v>362.6173666666667</v>
      </c>
      <c r="G33" s="101">
        <f>H33+I33</f>
        <v>396.18954122499997</v>
      </c>
      <c r="H33" s="101">
        <f>'прил.1'!AC33/1.2</f>
        <v>396.18954122499997</v>
      </c>
      <c r="I33" s="101">
        <v>0</v>
      </c>
      <c r="J33" s="101"/>
      <c r="K33" s="101">
        <f aca="true" t="shared" si="3" ref="K33:K40">G33</f>
        <v>396.18954122499997</v>
      </c>
      <c r="L33" s="101">
        <f>'прил.1'!N33/1.2</f>
        <v>111.76813994999999</v>
      </c>
      <c r="M33" s="101">
        <f>'прил.1'!S33/1.2</f>
        <v>133.27121724166668</v>
      </c>
      <c r="N33" s="101">
        <f>'прил.1'!X33/1.2</f>
        <v>151.15018403333335</v>
      </c>
      <c r="O33" s="101">
        <f aca="true" t="shared" si="4" ref="O33:O40">L33+M33+N33</f>
        <v>396.189541225</v>
      </c>
      <c r="S33" s="109"/>
      <c r="T33" s="1"/>
    </row>
    <row r="34" spans="1:20" s="132" customFormat="1" ht="15.75">
      <c r="A34" s="133" t="s">
        <v>160</v>
      </c>
      <c r="B34" s="131" t="str">
        <f>'прил.1'!B34</f>
        <v>Электросчетчик трехфазный</v>
      </c>
      <c r="C34" s="169">
        <f>'прил.1'!C34</f>
        <v>0</v>
      </c>
      <c r="D34" s="157"/>
      <c r="E34" s="157"/>
      <c r="F34" s="101">
        <f>'прил.1'!G34/1.2</f>
        <v>22.350765875</v>
      </c>
      <c r="G34" s="101">
        <f aca="true" t="shared" si="5" ref="G34:G40">H34+I34</f>
        <v>24.429558866666667</v>
      </c>
      <c r="H34" s="101">
        <f>'прил.1'!AC34/1.2</f>
        <v>24.429558866666667</v>
      </c>
      <c r="I34" s="101">
        <v>0</v>
      </c>
      <c r="J34" s="101"/>
      <c r="K34" s="101">
        <f t="shared" si="3"/>
        <v>24.429558866666667</v>
      </c>
      <c r="L34" s="101">
        <f>'прил.1'!N34/1.2</f>
        <v>6.762938316666668</v>
      </c>
      <c r="M34" s="101">
        <f>'прил.1'!S34/1.2</f>
        <v>8.234484725</v>
      </c>
      <c r="N34" s="101">
        <f>'прил.1'!X34/1.2</f>
        <v>9.432135825</v>
      </c>
      <c r="O34" s="101">
        <f t="shared" si="4"/>
        <v>24.429558866666667</v>
      </c>
      <c r="S34" s="109"/>
      <c r="T34" s="1"/>
    </row>
    <row r="35" spans="1:20" s="132" customFormat="1" ht="15.75">
      <c r="A35" s="133" t="s">
        <v>161</v>
      </c>
      <c r="B35" s="131" t="str">
        <f>'прил.1'!B35</f>
        <v>Устройство сбора и передачи данных </v>
      </c>
      <c r="C35" s="169">
        <f>'прил.1'!C35</f>
        <v>0</v>
      </c>
      <c r="D35" s="157"/>
      <c r="E35" s="157"/>
      <c r="F35" s="101">
        <f>'прил.1'!G35/1.2</f>
        <v>12.051893833333335</v>
      </c>
      <c r="G35" s="101">
        <f t="shared" si="5"/>
        <v>13.186412508333333</v>
      </c>
      <c r="H35" s="101">
        <f>'прил.1'!AC35/1.2</f>
        <v>13.186412508333333</v>
      </c>
      <c r="I35" s="101">
        <v>0</v>
      </c>
      <c r="J35" s="101"/>
      <c r="K35" s="101">
        <f t="shared" si="3"/>
        <v>13.186412508333333</v>
      </c>
      <c r="L35" s="101">
        <f>'прил.1'!N35/1.2</f>
        <v>3.4729356416666666</v>
      </c>
      <c r="M35" s="101">
        <f>'прил.1'!S35/1.2</f>
        <v>4.454618791666667</v>
      </c>
      <c r="N35" s="101">
        <f>'прил.1'!X35/1.2</f>
        <v>5.258858075000001</v>
      </c>
      <c r="O35" s="101">
        <f t="shared" si="4"/>
        <v>13.186412508333335</v>
      </c>
      <c r="S35" s="109"/>
      <c r="T35" s="1"/>
    </row>
    <row r="36" spans="1:20" s="132" customFormat="1" ht="15.75">
      <c r="A36" s="133" t="s">
        <v>162</v>
      </c>
      <c r="B36" s="131" t="str">
        <f>'прил.1'!B36</f>
        <v>Серверное оборудование</v>
      </c>
      <c r="C36" s="169">
        <f>'прил.1'!C36</f>
        <v>0</v>
      </c>
      <c r="D36" s="157"/>
      <c r="E36" s="157"/>
      <c r="F36" s="101">
        <f>'прил.1'!G36/1.2</f>
        <v>0</v>
      </c>
      <c r="G36" s="101">
        <f t="shared" si="5"/>
        <v>0</v>
      </c>
      <c r="H36" s="101">
        <f>'прил.1'!AC36/1.2</f>
        <v>0</v>
      </c>
      <c r="I36" s="101">
        <v>0</v>
      </c>
      <c r="J36" s="101"/>
      <c r="K36" s="101">
        <f t="shared" si="3"/>
        <v>0</v>
      </c>
      <c r="L36" s="101">
        <f>'прил.1'!N36/1.2</f>
        <v>0</v>
      </c>
      <c r="M36" s="101">
        <f>'прил.1'!S36/1.2</f>
        <v>0</v>
      </c>
      <c r="N36" s="101">
        <f>'прил.1'!X36/1.2</f>
        <v>0</v>
      </c>
      <c r="O36" s="101">
        <f t="shared" si="4"/>
        <v>0</v>
      </c>
      <c r="S36" s="109"/>
      <c r="T36" s="1"/>
    </row>
    <row r="37" spans="1:20" s="132" customFormat="1" ht="15.75">
      <c r="A37" s="133" t="s">
        <v>163</v>
      </c>
      <c r="B37" s="131" t="str">
        <f>'прил.1'!B37</f>
        <v>ПИР (отдельной стройкой)</v>
      </c>
      <c r="C37" s="169">
        <f>'прил.1'!C37</f>
        <v>0</v>
      </c>
      <c r="D37" s="157"/>
      <c r="E37" s="157"/>
      <c r="F37" s="101">
        <f>'прил.1'!G37/1.2</f>
        <v>0.7916666666666666</v>
      </c>
      <c r="G37" s="101">
        <f t="shared" si="5"/>
        <v>1.0407263750000002</v>
      </c>
      <c r="H37" s="101">
        <v>0</v>
      </c>
      <c r="I37" s="101">
        <f>'прил.1'!AC37/1.2</f>
        <v>1.0407263750000002</v>
      </c>
      <c r="J37" s="101"/>
      <c r="K37" s="101">
        <f t="shared" si="3"/>
        <v>1.0407263750000002</v>
      </c>
      <c r="L37" s="101">
        <f>'прил.1'!N37/1.2</f>
        <v>0.256515</v>
      </c>
      <c r="M37" s="101">
        <f>'прил.1'!S37/1.2</f>
        <v>0.35388600000000003</v>
      </c>
      <c r="N37" s="101">
        <f>'прил.1'!X37/1.2</f>
        <v>0.43032537500000007</v>
      </c>
      <c r="O37" s="101">
        <f t="shared" si="4"/>
        <v>1.040726375</v>
      </c>
      <c r="S37" s="109"/>
      <c r="T37" s="1"/>
    </row>
    <row r="38" spans="1:20" s="132" customFormat="1" ht="15.75">
      <c r="A38" s="133" t="s">
        <v>164</v>
      </c>
      <c r="B38" s="131" t="str">
        <f>'прил.1'!B38</f>
        <v>Материалы (отдельной строкой)</v>
      </c>
      <c r="C38" s="169">
        <f>'прил.1'!C38</f>
        <v>0</v>
      </c>
      <c r="D38" s="157"/>
      <c r="E38" s="157"/>
      <c r="F38" s="101">
        <f>'прил.1'!G38/1.2</f>
        <v>0</v>
      </c>
      <c r="G38" s="101">
        <f t="shared" si="5"/>
        <v>0</v>
      </c>
      <c r="H38" s="101">
        <f>'прил.1'!AC38/1.2</f>
        <v>0</v>
      </c>
      <c r="I38" s="101">
        <v>0</v>
      </c>
      <c r="J38" s="101"/>
      <c r="K38" s="101">
        <f t="shared" si="3"/>
        <v>0</v>
      </c>
      <c r="L38" s="101">
        <f>'прил.1'!N38/1.2</f>
        <v>0</v>
      </c>
      <c r="M38" s="101">
        <f>'прил.1'!S38/1.2</f>
        <v>0</v>
      </c>
      <c r="N38" s="101">
        <f>'прил.1'!X38/1.2</f>
        <v>0</v>
      </c>
      <c r="O38" s="101">
        <f t="shared" si="4"/>
        <v>0</v>
      </c>
      <c r="S38" s="109"/>
      <c r="T38" s="1"/>
    </row>
    <row r="39" spans="1:20" s="132" customFormat="1" ht="15.75">
      <c r="A39" s="133" t="s">
        <v>165</v>
      </c>
      <c r="B39" s="131" t="str">
        <f>'прил.1'!B39</f>
        <v>СМР, ПНР (монтажные работы)</v>
      </c>
      <c r="C39" s="169">
        <f>'прил.1'!C39</f>
        <v>0</v>
      </c>
      <c r="D39" s="157"/>
      <c r="E39" s="157"/>
      <c r="F39" s="101">
        <f>'прил.1'!G39/1.2</f>
        <v>94.42485108333332</v>
      </c>
      <c r="G39" s="101">
        <f t="shared" si="5"/>
        <v>103.19812935833333</v>
      </c>
      <c r="H39" s="101">
        <v>0</v>
      </c>
      <c r="I39" s="101">
        <f>'прил.1'!AC39/1.2</f>
        <v>103.19812935833333</v>
      </c>
      <c r="J39" s="101"/>
      <c r="K39" s="101">
        <f t="shared" si="3"/>
        <v>103.19812935833333</v>
      </c>
      <c r="L39" s="101">
        <f>'прил.1'!N39/1.2</f>
        <v>28.69881601666667</v>
      </c>
      <c r="M39" s="101">
        <f>'прил.1'!S39/1.2</f>
        <v>34.751809825</v>
      </c>
      <c r="N39" s="101">
        <f>'прил.1'!X39/1.2</f>
        <v>39.74750351666667</v>
      </c>
      <c r="O39" s="101">
        <f t="shared" si="4"/>
        <v>103.19812935833335</v>
      </c>
      <c r="S39" s="109"/>
      <c r="T39" s="1"/>
    </row>
    <row r="40" spans="1:19" s="132" customFormat="1" ht="15.75">
      <c r="A40" s="133" t="s">
        <v>166</v>
      </c>
      <c r="B40" s="131" t="str">
        <f>'прил.1'!B40</f>
        <v>Трансформатор тока</v>
      </c>
      <c r="C40" s="170">
        <f>'прил.1'!C40</f>
        <v>0</v>
      </c>
      <c r="D40" s="158"/>
      <c r="E40" s="158"/>
      <c r="F40" s="101">
        <f>'прил.1'!G40/1.2</f>
        <v>0.8744638500000002</v>
      </c>
      <c r="G40" s="101">
        <f t="shared" si="5"/>
        <v>0.9561632999999999</v>
      </c>
      <c r="H40" s="101">
        <f>'прил.1'!AC40/1.2</f>
        <v>0.9561632999999999</v>
      </c>
      <c r="I40" s="101">
        <v>0</v>
      </c>
      <c r="J40" s="101"/>
      <c r="K40" s="101">
        <f t="shared" si="3"/>
        <v>0.9561632999999999</v>
      </c>
      <c r="L40" s="101">
        <f>'прил.1'!N40/1.2</f>
        <v>0.2596168416666667</v>
      </c>
      <c r="M40" s="101">
        <f>'прил.1'!S40/1.2</f>
        <v>0.32314010833333334</v>
      </c>
      <c r="N40" s="101">
        <f>'прил.1'!X40/1.2</f>
        <v>0.37340635000000005</v>
      </c>
      <c r="O40" s="101">
        <f t="shared" si="4"/>
        <v>0.9561633</v>
      </c>
      <c r="S40" s="146"/>
    </row>
    <row r="41" spans="1:15" ht="15.75">
      <c r="A41" s="48"/>
      <c r="B41" s="49"/>
      <c r="C41" s="29"/>
      <c r="D41" s="29"/>
      <c r="E41" s="29"/>
      <c r="F41" s="109"/>
      <c r="G41" s="109"/>
      <c r="H41" s="109"/>
      <c r="I41" s="109"/>
      <c r="J41" s="123"/>
      <c r="K41" s="109"/>
      <c r="L41" s="109"/>
      <c r="M41" s="109"/>
      <c r="N41" s="109"/>
      <c r="O41" s="109"/>
    </row>
    <row r="42" spans="1:15" ht="15.75">
      <c r="A42" s="48"/>
      <c r="B42" s="49"/>
      <c r="C42" s="29"/>
      <c r="D42" s="29"/>
      <c r="E42" s="29"/>
      <c r="F42" s="29"/>
      <c r="G42" s="29"/>
      <c r="H42" s="29"/>
      <c r="I42" s="29"/>
      <c r="J42" s="66"/>
      <c r="K42" s="29"/>
      <c r="L42" s="123">
        <f>'прил.1'!N32/1.2</f>
        <v>151.21896176666667</v>
      </c>
      <c r="M42" s="123">
        <f>'прил.1'!S32/1.2</f>
        <v>181.38915669166667</v>
      </c>
      <c r="N42" s="123">
        <f>'прил.1'!X32/1.2</f>
        <v>206.392413175</v>
      </c>
      <c r="O42" s="29"/>
    </row>
    <row r="43" spans="1:15" ht="15.75">
      <c r="A43" s="48"/>
      <c r="B43" s="49"/>
      <c r="C43" s="29"/>
      <c r="D43" s="29"/>
      <c r="E43" s="29"/>
      <c r="F43" s="29"/>
      <c r="G43" s="29"/>
      <c r="H43" s="29"/>
      <c r="I43" s="29"/>
      <c r="J43" s="66"/>
      <c r="K43" s="29"/>
      <c r="L43" s="29"/>
      <c r="M43" s="29"/>
      <c r="N43" s="144"/>
      <c r="O43" s="29"/>
    </row>
    <row r="44" spans="1:15" ht="15.75">
      <c r="A44" s="48"/>
      <c r="B44" s="49"/>
      <c r="C44" s="29"/>
      <c r="D44" s="29"/>
      <c r="E44" s="29"/>
      <c r="F44" s="29"/>
      <c r="G44" s="29"/>
      <c r="H44" s="29"/>
      <c r="I44" s="29"/>
      <c r="J44" s="66"/>
      <c r="K44" s="29"/>
      <c r="L44" s="138" t="b">
        <f>L42=L32</f>
        <v>1</v>
      </c>
      <c r="M44" s="138" t="b">
        <f>M42=M32</f>
        <v>1</v>
      </c>
      <c r="N44" s="138" t="b">
        <f>N42=N32</f>
        <v>1</v>
      </c>
      <c r="O44" s="138"/>
    </row>
    <row r="45" spans="1:15" ht="15.75">
      <c r="A45" s="48"/>
      <c r="B45" s="49"/>
      <c r="C45" s="29"/>
      <c r="D45" s="29"/>
      <c r="E45" s="29"/>
      <c r="F45" s="29"/>
      <c r="G45" s="29"/>
      <c r="H45" s="29"/>
      <c r="I45" s="29"/>
      <c r="J45" s="66"/>
      <c r="K45" s="29"/>
      <c r="L45" s="138"/>
      <c r="M45" s="29"/>
      <c r="N45" s="138"/>
      <c r="O45" s="138"/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145"/>
      <c r="H48" s="29"/>
      <c r="I48" s="29"/>
      <c r="J48" s="66"/>
      <c r="K48" s="29"/>
      <c r="L48" s="29"/>
      <c r="M48" s="29"/>
      <c r="N48" s="29"/>
      <c r="O48" s="29"/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29"/>
      <c r="M49" s="29"/>
      <c r="N49" s="29"/>
      <c r="O49" s="29"/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3" spans="1:15" ht="15.75">
      <c r="A83" s="48"/>
      <c r="B83" s="49"/>
      <c r="C83" s="29"/>
      <c r="D83" s="29"/>
      <c r="E83" s="29"/>
      <c r="F83" s="29"/>
      <c r="G83" s="29"/>
      <c r="H83" s="29"/>
      <c r="I83" s="29"/>
      <c r="J83" s="66"/>
      <c r="K83" s="29"/>
      <c r="L83" s="29"/>
      <c r="M83" s="29"/>
      <c r="N83" s="29"/>
      <c r="O83" s="29"/>
    </row>
    <row r="84" spans="1:15" ht="15.75">
      <c r="A84" s="48"/>
      <c r="B84" s="49"/>
      <c r="C84" s="29"/>
      <c r="D84" s="29"/>
      <c r="E84" s="29"/>
      <c r="F84" s="29"/>
      <c r="G84" s="29"/>
      <c r="H84" s="29"/>
      <c r="I84" s="29"/>
      <c r="J84" s="66"/>
      <c r="K84" s="29"/>
      <c r="L84" s="29"/>
      <c r="M84" s="29"/>
      <c r="N84" s="29"/>
      <c r="O84" s="29"/>
    </row>
    <row r="85" spans="1:15" ht="15.75">
      <c r="A85" s="48"/>
      <c r="B85" s="49"/>
      <c r="C85" s="29"/>
      <c r="D85" s="29"/>
      <c r="E85" s="29"/>
      <c r="F85" s="29"/>
      <c r="G85" s="29"/>
      <c r="H85" s="29"/>
      <c r="I85" s="29"/>
      <c r="J85" s="66"/>
      <c r="K85" s="29"/>
      <c r="L85" s="29"/>
      <c r="M85" s="29"/>
      <c r="N85" s="29"/>
      <c r="O85" s="29"/>
    </row>
    <row r="86" spans="1:15" ht="15.75">
      <c r="A86" s="48"/>
      <c r="B86" s="49"/>
      <c r="C86" s="29"/>
      <c r="D86" s="29"/>
      <c r="E86" s="29"/>
      <c r="F86" s="29"/>
      <c r="G86" s="29"/>
      <c r="H86" s="29"/>
      <c r="I86" s="29"/>
      <c r="J86" s="66"/>
      <c r="K86" s="29"/>
      <c r="L86" s="29"/>
      <c r="M86" s="29"/>
      <c r="N86" s="29"/>
      <c r="O86" s="29"/>
    </row>
    <row r="87" spans="1:15" ht="15.75">
      <c r="A87" s="48"/>
      <c r="B87" s="49"/>
      <c r="C87" s="29"/>
      <c r="D87" s="29"/>
      <c r="E87" s="29"/>
      <c r="F87" s="29"/>
      <c r="G87" s="29"/>
      <c r="H87" s="29"/>
      <c r="I87" s="29"/>
      <c r="J87" s="66"/>
      <c r="K87" s="29"/>
      <c r="L87" s="29"/>
      <c r="M87" s="29"/>
      <c r="N87" s="29"/>
      <c r="O87" s="29"/>
    </row>
    <row r="88" spans="1:15" ht="15.75">
      <c r="A88" s="48"/>
      <c r="B88" s="49"/>
      <c r="C88" s="29"/>
      <c r="D88" s="29"/>
      <c r="E88" s="29"/>
      <c r="F88" s="29"/>
      <c r="G88" s="29"/>
      <c r="H88" s="29"/>
      <c r="I88" s="29"/>
      <c r="J88" s="66"/>
      <c r="K88" s="29"/>
      <c r="L88" s="29"/>
      <c r="M88" s="29"/>
      <c r="N88" s="29"/>
      <c r="O88" s="29"/>
    </row>
    <row r="89" spans="1:15" ht="15.75">
      <c r="A89" s="48"/>
      <c r="B89" s="49"/>
      <c r="C89" s="29"/>
      <c r="D89" s="29"/>
      <c r="E89" s="29"/>
      <c r="F89" s="29"/>
      <c r="G89" s="29"/>
      <c r="H89" s="29"/>
      <c r="I89" s="29"/>
      <c r="J89" s="66"/>
      <c r="K89" s="29"/>
      <c r="L89" s="29"/>
      <c r="M89" s="29"/>
      <c r="N89" s="29"/>
      <c r="O89" s="29"/>
    </row>
    <row r="90" spans="1:15" ht="15.75">
      <c r="A90" s="48"/>
      <c r="B90" s="49"/>
      <c r="C90" s="29"/>
      <c r="D90" s="29"/>
      <c r="E90" s="29"/>
      <c r="F90" s="29"/>
      <c r="G90" s="29"/>
      <c r="H90" s="29"/>
      <c r="I90" s="29"/>
      <c r="J90" s="66"/>
      <c r="K90" s="29"/>
      <c r="L90" s="29"/>
      <c r="M90" s="29"/>
      <c r="N90" s="29"/>
      <c r="O90" s="29"/>
    </row>
    <row r="91" spans="1:15" ht="15.75">
      <c r="A91" s="48"/>
      <c r="B91" s="49"/>
      <c r="C91" s="29"/>
      <c r="D91" s="29"/>
      <c r="E91" s="29"/>
      <c r="F91" s="29"/>
      <c r="G91" s="29"/>
      <c r="H91" s="29"/>
      <c r="I91" s="29"/>
      <c r="J91" s="66"/>
      <c r="K91" s="29"/>
      <c r="L91" s="29"/>
      <c r="M91" s="29"/>
      <c r="N91" s="29"/>
      <c r="O91" s="29"/>
    </row>
    <row r="92" spans="1:15" ht="15.75">
      <c r="A92" s="48"/>
      <c r="B92" s="49"/>
      <c r="C92" s="29"/>
      <c r="D92" s="29"/>
      <c r="E92" s="29"/>
      <c r="F92" s="29"/>
      <c r="G92" s="29"/>
      <c r="H92" s="29"/>
      <c r="I92" s="29"/>
      <c r="J92" s="66"/>
      <c r="K92" s="29"/>
      <c r="L92" s="29"/>
      <c r="M92" s="29"/>
      <c r="N92" s="29"/>
      <c r="O92" s="29"/>
    </row>
    <row r="93" spans="1:15" ht="15.75">
      <c r="A93" s="48"/>
      <c r="B93" s="49"/>
      <c r="C93" s="29"/>
      <c r="D93" s="29"/>
      <c r="E93" s="29"/>
      <c r="F93" s="29"/>
      <c r="G93" s="29"/>
      <c r="H93" s="29"/>
      <c r="I93" s="29"/>
      <c r="J93" s="66"/>
      <c r="K93" s="29"/>
      <c r="L93" s="29"/>
      <c r="M93" s="29"/>
      <c r="N93" s="29"/>
      <c r="O93" s="29"/>
    </row>
    <row r="95" spans="1:15" ht="17.25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</row>
  </sheetData>
  <sheetProtection/>
  <mergeCells count="21">
    <mergeCell ref="G10:I10"/>
    <mergeCell ref="B9:B11"/>
    <mergeCell ref="C32:C40"/>
    <mergeCell ref="E9:E10"/>
    <mergeCell ref="C9:C11"/>
    <mergeCell ref="D32:D40"/>
    <mergeCell ref="A3:O3"/>
    <mergeCell ref="A4:O4"/>
    <mergeCell ref="A6:O6"/>
    <mergeCell ref="A7:O7"/>
    <mergeCell ref="A8:O8"/>
    <mergeCell ref="D9:D11"/>
    <mergeCell ref="A9:A11"/>
    <mergeCell ref="A95:O95"/>
    <mergeCell ref="F9:F10"/>
    <mergeCell ref="G9:I9"/>
    <mergeCell ref="J9:K9"/>
    <mergeCell ref="L9:O9"/>
    <mergeCell ref="O10:O11"/>
    <mergeCell ref="J10:K10"/>
    <mergeCell ref="E32:E4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29 G29:H29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7"/>
  <sheetViews>
    <sheetView view="pageBreakPreview" zoomScale="69" zoomScaleSheetLayoutView="69" zoomScalePageLayoutView="0" workbookViewId="0" topLeftCell="A25">
      <selection activeCell="R16" sqref="R16"/>
    </sheetView>
  </sheetViews>
  <sheetFormatPr defaultColWidth="9.00390625" defaultRowHeight="12.75"/>
  <cols>
    <col min="1" max="1" width="9.00390625" style="1" customWidth="1"/>
    <col min="2" max="2" width="36.875" style="1" customWidth="1"/>
    <col min="3" max="3" width="13.625" style="1" customWidth="1"/>
    <col min="4" max="4" width="14.25390625" style="1" customWidth="1"/>
    <col min="5" max="5" width="11.625" style="1" customWidth="1"/>
    <col min="6" max="6" width="13.25390625" style="1" customWidth="1"/>
    <col min="7" max="7" width="6.875" style="1" customWidth="1"/>
    <col min="8" max="8" width="13.625" style="1" customWidth="1"/>
    <col min="9" max="9" width="6.875" style="1" customWidth="1"/>
    <col min="10" max="10" width="12.75390625" style="1" customWidth="1"/>
    <col min="11" max="11" width="6.875" style="1" customWidth="1"/>
    <col min="12" max="12" width="13.625" style="1" customWidth="1"/>
    <col min="13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87" t="s">
        <v>38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32"/>
      <c r="M4" s="32"/>
    </row>
    <row r="5" spans="1:13" ht="15.75">
      <c r="A5" s="188" t="s">
        <v>86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80" t="str">
        <f>'прил.2'!A6</f>
        <v>Обособленное подразделение "АтомЭнергоСбыт" Тверь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37"/>
      <c r="M7" s="37"/>
      <c r="N7" s="6"/>
    </row>
    <row r="8" spans="1:14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32"/>
      <c r="M8" s="32"/>
      <c r="N8" s="7"/>
    </row>
    <row r="9" spans="1:13" ht="15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36"/>
      <c r="M9" s="36"/>
    </row>
    <row r="10" spans="1:13" ht="30" customHeight="1">
      <c r="A10" s="182" t="s">
        <v>3</v>
      </c>
      <c r="B10" s="182" t="s">
        <v>87</v>
      </c>
      <c r="C10" s="182" t="s">
        <v>88</v>
      </c>
      <c r="D10" s="161" t="s">
        <v>89</v>
      </c>
      <c r="E10" s="161"/>
      <c r="F10" s="186"/>
      <c r="G10" s="186"/>
      <c r="H10" s="186"/>
      <c r="I10" s="186"/>
      <c r="J10" s="186"/>
      <c r="K10" s="186"/>
      <c r="L10" s="186"/>
      <c r="M10" s="186"/>
    </row>
    <row r="11" spans="1:13" ht="45.75" customHeight="1">
      <c r="A11" s="182"/>
      <c r="B11" s="182"/>
      <c r="C11" s="182"/>
      <c r="D11" s="161"/>
      <c r="E11" s="161"/>
      <c r="F11" s="183" t="s">
        <v>167</v>
      </c>
      <c r="G11" s="183"/>
      <c r="H11" s="183" t="s">
        <v>171</v>
      </c>
      <c r="I11" s="183"/>
      <c r="J11" s="183" t="s">
        <v>225</v>
      </c>
      <c r="K11" s="183"/>
      <c r="L11" s="190" t="s">
        <v>90</v>
      </c>
      <c r="M11" s="190"/>
    </row>
    <row r="12" spans="1:13" ht="45" customHeight="1">
      <c r="A12" s="182"/>
      <c r="B12" s="183"/>
      <c r="C12" s="183"/>
      <c r="D12" s="183" t="s">
        <v>11</v>
      </c>
      <c r="E12" s="183"/>
      <c r="F12" s="183" t="s">
        <v>11</v>
      </c>
      <c r="G12" s="183"/>
      <c r="H12" s="183" t="s">
        <v>11</v>
      </c>
      <c r="I12" s="183"/>
      <c r="J12" s="183" t="s">
        <v>11</v>
      </c>
      <c r="K12" s="183"/>
      <c r="L12" s="183" t="s">
        <v>11</v>
      </c>
      <c r="M12" s="183"/>
    </row>
    <row r="13" spans="1:13" ht="60.75" customHeight="1">
      <c r="A13" s="182"/>
      <c r="B13" s="184"/>
      <c r="C13" s="185"/>
      <c r="D13" s="9" t="s">
        <v>99</v>
      </c>
      <c r="E13" s="9" t="s">
        <v>100</v>
      </c>
      <c r="F13" s="9" t="s">
        <v>99</v>
      </c>
      <c r="G13" s="9" t="s">
        <v>100</v>
      </c>
      <c r="H13" s="9" t="s">
        <v>99</v>
      </c>
      <c r="I13" s="9" t="s">
        <v>100</v>
      </c>
      <c r="J13" s="9" t="s">
        <v>99</v>
      </c>
      <c r="K13" s="9" t="s">
        <v>100</v>
      </c>
      <c r="L13" s="9" t="s">
        <v>99</v>
      </c>
      <c r="M13" s="9" t="s">
        <v>100</v>
      </c>
    </row>
    <row r="14" spans="1:13" ht="15.75">
      <c r="A14" s="8">
        <v>1</v>
      </c>
      <c r="B14" s="73">
        <v>2</v>
      </c>
      <c r="C14" s="8">
        <v>3</v>
      </c>
      <c r="D14" s="115" t="s">
        <v>91</v>
      </c>
      <c r="E14" s="12" t="s">
        <v>92</v>
      </c>
      <c r="F14" s="12" t="s">
        <v>226</v>
      </c>
      <c r="G14" s="12" t="s">
        <v>227</v>
      </c>
      <c r="H14" s="12" t="s">
        <v>97</v>
      </c>
      <c r="I14" s="12" t="s">
        <v>98</v>
      </c>
      <c r="J14" s="12" t="s">
        <v>101</v>
      </c>
      <c r="K14" s="12" t="s">
        <v>102</v>
      </c>
      <c r="L14" s="12" t="s">
        <v>103</v>
      </c>
      <c r="M14" s="12" t="s">
        <v>104</v>
      </c>
    </row>
    <row r="15" spans="1:13" ht="47.25">
      <c r="A15" s="50">
        <v>1</v>
      </c>
      <c r="B15" s="104" t="s">
        <v>146</v>
      </c>
      <c r="C15" s="75"/>
      <c r="D15" s="115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1.5">
      <c r="A16" s="98" t="str">
        <f>'прил.1'!A14</f>
        <v>1.1.</v>
      </c>
      <c r="B16" s="98" t="str">
        <f>'прил.1'!B14</f>
        <v>Вывеска на фасаде здания (Удомля)</v>
      </c>
      <c r="C16" s="143" t="str">
        <f>'прил.1'!C14</f>
        <v>N_ТАЭС.01</v>
      </c>
      <c r="D16" s="147">
        <f>L16</f>
        <v>1</v>
      </c>
      <c r="E16" s="12"/>
      <c r="F16" s="152">
        <v>1</v>
      </c>
      <c r="G16" s="152"/>
      <c r="H16" s="152"/>
      <c r="I16" s="152"/>
      <c r="J16" s="152"/>
      <c r="K16" s="152"/>
      <c r="L16" s="12">
        <f aca="true" t="shared" si="0" ref="L16:L25">F16+H16+J16</f>
        <v>1</v>
      </c>
      <c r="M16" s="12"/>
    </row>
    <row r="17" spans="1:13" ht="31.5">
      <c r="A17" s="98" t="str">
        <f>'прил.1'!A15</f>
        <v>1.2.</v>
      </c>
      <c r="B17" s="98" t="str">
        <f>'прил.1'!B15</f>
        <v>Вывеска на фасаде здания (Вышний Волочек)</v>
      </c>
      <c r="C17" s="143" t="str">
        <f>'прил.1'!C15</f>
        <v>N_ТАЭС.02</v>
      </c>
      <c r="D17" s="147">
        <f aca="true" t="shared" si="1" ref="D17:D30">L17</f>
        <v>1</v>
      </c>
      <c r="E17" s="12"/>
      <c r="F17" s="152">
        <v>1</v>
      </c>
      <c r="G17" s="152"/>
      <c r="H17" s="152"/>
      <c r="I17" s="152"/>
      <c r="J17" s="152"/>
      <c r="K17" s="152"/>
      <c r="L17" s="12">
        <f t="shared" si="0"/>
        <v>1</v>
      </c>
      <c r="M17" s="12"/>
    </row>
    <row r="18" spans="1:13" ht="63">
      <c r="A18" s="98" t="str">
        <f>'прил.1'!A16</f>
        <v>1.3.</v>
      </c>
      <c r="B18" s="98" t="str">
        <f>'прил.1'!B16</f>
        <v>Вывеска на фасаде здания  (для Нелидовского, Кувшиновского, Калязинского, Ржевского, Калининского участков)</v>
      </c>
      <c r="C18" s="143" t="str">
        <f>'прил.1'!C16</f>
        <v>N_ТАЭС.03</v>
      </c>
      <c r="D18" s="147">
        <f t="shared" si="1"/>
        <v>5</v>
      </c>
      <c r="E18" s="12"/>
      <c r="F18" s="152"/>
      <c r="G18" s="152"/>
      <c r="H18" s="152"/>
      <c r="I18" s="152"/>
      <c r="J18" s="152">
        <v>5</v>
      </c>
      <c r="K18" s="152"/>
      <c r="L18" s="12">
        <f t="shared" si="0"/>
        <v>5</v>
      </c>
      <c r="M18" s="12"/>
    </row>
    <row r="19" spans="1:13" ht="15.75">
      <c r="A19" s="98" t="str">
        <f>'прил.1'!A17</f>
        <v>1.4.</v>
      </c>
      <c r="B19" s="98" t="str">
        <f>'прил.1'!B17</f>
        <v>Имиджевая стена (Конаково)</v>
      </c>
      <c r="C19" s="143" t="str">
        <f>'прил.1'!C17</f>
        <v>N_ТАЭС.04</v>
      </c>
      <c r="D19" s="147">
        <f t="shared" si="1"/>
        <v>1</v>
      </c>
      <c r="E19" s="12"/>
      <c r="F19" s="152">
        <v>1</v>
      </c>
      <c r="G19" s="152"/>
      <c r="H19" s="152"/>
      <c r="I19" s="152"/>
      <c r="J19" s="152"/>
      <c r="K19" s="152"/>
      <c r="L19" s="12">
        <f t="shared" si="0"/>
        <v>1</v>
      </c>
      <c r="M19" s="12"/>
    </row>
    <row r="20" spans="1:13" ht="15.75">
      <c r="A20" s="98" t="str">
        <f>'прил.1'!A18</f>
        <v>1.5.</v>
      </c>
      <c r="B20" s="98" t="str">
        <f>'прил.1'!B18</f>
        <v>Электронная очередь (Ржев)</v>
      </c>
      <c r="C20" s="143" t="str">
        <f>'прил.1'!C18</f>
        <v>N_ТАЭС.05</v>
      </c>
      <c r="D20" s="147">
        <f t="shared" si="1"/>
        <v>1</v>
      </c>
      <c r="E20" s="12"/>
      <c r="F20" s="152">
        <v>1</v>
      </c>
      <c r="G20" s="152"/>
      <c r="H20" s="152"/>
      <c r="I20" s="152"/>
      <c r="J20" s="152"/>
      <c r="K20" s="152"/>
      <c r="L20" s="12">
        <f t="shared" si="0"/>
        <v>1</v>
      </c>
      <c r="M20" s="12"/>
    </row>
    <row r="21" spans="1:13" ht="15.75">
      <c r="A21" s="98" t="str">
        <f>'прил.1'!A19</f>
        <v>1.6.</v>
      </c>
      <c r="B21" s="98" t="str">
        <f>'прил.1'!B19</f>
        <v>Электронная очередь (Нелидово)</v>
      </c>
      <c r="C21" s="143" t="str">
        <f>'прил.1'!C19</f>
        <v>N_ТАЭС.06</v>
      </c>
      <c r="D21" s="147">
        <f t="shared" si="1"/>
        <v>1</v>
      </c>
      <c r="E21" s="12"/>
      <c r="F21" s="152"/>
      <c r="G21" s="152"/>
      <c r="H21" s="152">
        <v>1</v>
      </c>
      <c r="I21" s="152"/>
      <c r="J21" s="152"/>
      <c r="K21" s="152"/>
      <c r="L21" s="12">
        <f t="shared" si="0"/>
        <v>1</v>
      </c>
      <c r="M21" s="12"/>
    </row>
    <row r="22" spans="1:13" ht="31.5">
      <c r="A22" s="98" t="str">
        <f>'прил.1'!A20</f>
        <v>1.7.</v>
      </c>
      <c r="B22" s="98" t="str">
        <f>'прил.1'!B20</f>
        <v>Автомобиль "ГАЗель" фургон цельнометаллический</v>
      </c>
      <c r="C22" s="143" t="str">
        <f>'прил.1'!C20</f>
        <v>N_ТАЭС.07</v>
      </c>
      <c r="D22" s="147">
        <f t="shared" si="1"/>
        <v>1</v>
      </c>
      <c r="E22" s="12"/>
      <c r="F22" s="152"/>
      <c r="G22" s="152"/>
      <c r="H22" s="152"/>
      <c r="I22" s="152"/>
      <c r="J22" s="152">
        <v>1</v>
      </c>
      <c r="K22" s="152"/>
      <c r="L22" s="12">
        <f t="shared" si="0"/>
        <v>1</v>
      </c>
      <c r="M22" s="12"/>
    </row>
    <row r="23" spans="1:13" ht="31.5">
      <c r="A23" s="98" t="str">
        <f>'прил.1'!A21</f>
        <v>1.8.</v>
      </c>
      <c r="B23" s="98" t="str">
        <f>'прил.1'!B21</f>
        <v>Быстровозводимый ЦОК (Кувшиново)</v>
      </c>
      <c r="C23" s="143" t="str">
        <f>'прил.1'!C21</f>
        <v>N_ТАЭС.08</v>
      </c>
      <c r="D23" s="147">
        <f t="shared" si="1"/>
        <v>1</v>
      </c>
      <c r="E23" s="12"/>
      <c r="F23" s="152"/>
      <c r="G23" s="152"/>
      <c r="H23" s="152">
        <v>1</v>
      </c>
      <c r="I23" s="152"/>
      <c r="J23" s="152"/>
      <c r="K23" s="152"/>
      <c r="L23" s="12">
        <f t="shared" si="0"/>
        <v>1</v>
      </c>
      <c r="M23" s="12"/>
    </row>
    <row r="24" spans="1:13" ht="31.5">
      <c r="A24" s="98" t="str">
        <f>'прил.1'!A22</f>
        <v>1.9.</v>
      </c>
      <c r="B24" s="98" t="str">
        <f>'прил.1'!B22</f>
        <v>Терминал самообслуживания (Осташков)</v>
      </c>
      <c r="C24" s="143" t="str">
        <f>'прил.1'!C22</f>
        <v>N_ТАЭС.09</v>
      </c>
      <c r="D24" s="147">
        <f t="shared" si="1"/>
        <v>1</v>
      </c>
      <c r="E24" s="12"/>
      <c r="F24" s="152"/>
      <c r="G24" s="152"/>
      <c r="H24" s="152">
        <v>1</v>
      </c>
      <c r="I24" s="152"/>
      <c r="J24" s="152"/>
      <c r="K24" s="152"/>
      <c r="L24" s="12">
        <f t="shared" si="0"/>
        <v>1</v>
      </c>
      <c r="M24" s="12"/>
    </row>
    <row r="25" spans="1:13" ht="63">
      <c r="A25" s="98" t="str">
        <f>'прил.1'!A23</f>
        <v>1.10.</v>
      </c>
      <c r="B25" s="98" t="str">
        <f>'прил.1'!B23</f>
        <v>Терминал самообслуживания (в Конаковском, Ржевском, Бежецком, Вышневолоцком, Удомельском участках)</v>
      </c>
      <c r="C25" s="143" t="str">
        <f>'прил.1'!C23</f>
        <v>N_ТАЭС.10</v>
      </c>
      <c r="D25" s="147">
        <f t="shared" si="1"/>
        <v>5</v>
      </c>
      <c r="E25" s="12"/>
      <c r="F25" s="152"/>
      <c r="G25" s="152"/>
      <c r="H25" s="152"/>
      <c r="I25" s="152"/>
      <c r="J25" s="152">
        <v>5</v>
      </c>
      <c r="K25" s="152"/>
      <c r="L25" s="12">
        <f t="shared" si="0"/>
        <v>5</v>
      </c>
      <c r="M25" s="12"/>
    </row>
    <row r="26" spans="1:13" ht="141.75">
      <c r="A26" s="98" t="str">
        <f>'прил.1'!A24</f>
        <v>1.11.</v>
      </c>
      <c r="B26" s="98" t="str">
        <f>'прил.1'!B24</f>
        <v>Система резервного электроснабжения центрального офиса «Атомэнергосбыт» Тверь мощностью 100 кВт:
-Проектно-изыскательские работы; 
-Монтаж электротрассы на 3, 4  этаж;
-Дизельный генератор мощностью 100 кВт;</v>
      </c>
      <c r="C26" s="143" t="str">
        <f>'прил.1'!C24</f>
        <v>N_ТАЭС.11</v>
      </c>
      <c r="D26" s="147">
        <f t="shared" si="1"/>
        <v>1</v>
      </c>
      <c r="E26" s="8"/>
      <c r="F26" s="152">
        <v>1</v>
      </c>
      <c r="G26" s="152"/>
      <c r="H26" s="152"/>
      <c r="I26" s="152"/>
      <c r="J26" s="152"/>
      <c r="K26" s="152"/>
      <c r="L26" s="8">
        <f>F26+H26+J26</f>
        <v>1</v>
      </c>
      <c r="M26" s="12"/>
    </row>
    <row r="27" spans="1:13" ht="94.5">
      <c r="A27" s="98" t="str">
        <f>'прил.1'!A25</f>
        <v>1.12.</v>
      </c>
      <c r="B27" s="98" t="str">
        <f>'прил.1'!B25</f>
        <v>Система видеонаблюдения HIKVISION для Удомелського участка по адресу ул. Попова, дом 19, блок 2 (монтаж и пуско-наладка системы видеонаблюдения)</v>
      </c>
      <c r="C27" s="143" t="str">
        <f>'прил.1'!C25</f>
        <v>N_ТАЭС.12</v>
      </c>
      <c r="D27" s="147">
        <f t="shared" si="1"/>
        <v>1</v>
      </c>
      <c r="E27" s="8"/>
      <c r="F27" s="152">
        <v>1</v>
      </c>
      <c r="G27" s="152"/>
      <c r="H27" s="152"/>
      <c r="I27" s="152"/>
      <c r="J27" s="152"/>
      <c r="K27" s="152"/>
      <c r="L27" s="8">
        <f>F27+H27+J27</f>
        <v>1</v>
      </c>
      <c r="M27" s="12"/>
    </row>
    <row r="28" spans="1:13" ht="78.75">
      <c r="A28" s="98" t="str">
        <f>'прил.1'!A26</f>
        <v>1.13.</v>
      </c>
      <c r="B28" s="98" t="str">
        <f>'прил.1'!B26</f>
        <v>Система видеонаблюдения HIKVISION для Ржевского участка по адресу г. Ржев, ул. Смольная, д. 48 (монтаж и пуско-наладка системы видеонаблюдения)</v>
      </c>
      <c r="C28" s="143" t="str">
        <f>'прил.1'!C26</f>
        <v>N_ТАЭС.13</v>
      </c>
      <c r="D28" s="147">
        <f t="shared" si="1"/>
        <v>1</v>
      </c>
      <c r="E28" s="8"/>
      <c r="F28" s="152">
        <v>1</v>
      </c>
      <c r="G28" s="152"/>
      <c r="H28" s="152"/>
      <c r="I28" s="152"/>
      <c r="J28" s="152"/>
      <c r="K28" s="152"/>
      <c r="L28" s="8">
        <f>F28+H28+J28</f>
        <v>1</v>
      </c>
      <c r="M28" s="12"/>
    </row>
    <row r="29" spans="1:13" ht="110.25">
      <c r="A29" s="98" t="str">
        <f>'прил.1'!A27</f>
        <v>1.14.</v>
      </c>
      <c r="B29" s="98" t="str">
        <f>'прил.1'!B27</f>
        <v>Система видеонаблюдения HIKVISION для Кувшиновского участка (Мобильный ЦОК) по адресу г. Кувшиново, Пионерский бульвар, д.12 (монтаж и пуско-наладка системы видеонаблюдения)</v>
      </c>
      <c r="C29" s="143" t="str">
        <f>'прил.1'!C27</f>
        <v>N_ТАЭС.14</v>
      </c>
      <c r="D29" s="147">
        <f t="shared" si="1"/>
        <v>1</v>
      </c>
      <c r="E29" s="8"/>
      <c r="F29" s="152"/>
      <c r="G29" s="152"/>
      <c r="H29" s="152">
        <v>1</v>
      </c>
      <c r="I29" s="152"/>
      <c r="J29" s="152"/>
      <c r="K29" s="152"/>
      <c r="L29" s="8">
        <f>F29+H29+J29</f>
        <v>1</v>
      </c>
      <c r="M29" s="12"/>
    </row>
    <row r="30" spans="1:13" ht="126">
      <c r="A30" s="98" t="str">
        <f>'прил.1'!A28</f>
        <v>1.15.</v>
      </c>
      <c r="B30" s="98" t="str">
        <f>'прил.1'!B28</f>
        <v>Модернизация системы видеонаблюдения и системы контроля учета доступа для АУП по адресу г. Тверь, Проспект Калинина, д.17 (монтаж и пуско-наладка системы видеонаблюдения и системы контроля учета доступа)</v>
      </c>
      <c r="C30" s="143" t="str">
        <f>'прил.1'!C28</f>
        <v>N_ТАЭС.15</v>
      </c>
      <c r="D30" s="147">
        <f t="shared" si="1"/>
        <v>1</v>
      </c>
      <c r="E30" s="8"/>
      <c r="F30" s="152"/>
      <c r="G30" s="152"/>
      <c r="H30" s="152"/>
      <c r="I30" s="152"/>
      <c r="J30" s="152">
        <v>1</v>
      </c>
      <c r="K30" s="152"/>
      <c r="L30" s="8">
        <f>F30+H30+J30</f>
        <v>1</v>
      </c>
      <c r="M30" s="12"/>
    </row>
    <row r="31" spans="1:13" ht="31.5" customHeight="1">
      <c r="A31" s="137">
        <v>2</v>
      </c>
      <c r="B31" s="104" t="s">
        <v>147</v>
      </c>
      <c r="C31" s="100"/>
      <c r="D31" s="74"/>
      <c r="E31" s="8"/>
      <c r="F31" s="98"/>
      <c r="G31" s="98"/>
      <c r="H31" s="98"/>
      <c r="I31" s="98"/>
      <c r="J31" s="98"/>
      <c r="K31" s="98"/>
      <c r="L31" s="8"/>
      <c r="M31" s="12"/>
    </row>
    <row r="32" spans="1:13" ht="23.25" customHeight="1">
      <c r="A32" s="12"/>
      <c r="B32" s="107"/>
      <c r="C32" s="125"/>
      <c r="D32" s="74"/>
      <c r="E32" s="8"/>
      <c r="F32" s="98"/>
      <c r="G32" s="98"/>
      <c r="H32" s="98"/>
      <c r="I32" s="98"/>
      <c r="J32" s="98"/>
      <c r="K32" s="98"/>
      <c r="L32" s="8"/>
      <c r="M32" s="12"/>
    </row>
    <row r="33" spans="1:13" ht="47.25">
      <c r="A33" s="137">
        <v>3</v>
      </c>
      <c r="B33" s="104" t="s">
        <v>125</v>
      </c>
      <c r="C33" s="103"/>
      <c r="D33" s="74"/>
      <c r="E33" s="8"/>
      <c r="F33" s="98"/>
      <c r="G33" s="98"/>
      <c r="H33" s="98"/>
      <c r="I33" s="98"/>
      <c r="J33" s="98"/>
      <c r="K33" s="98"/>
      <c r="L33" s="8"/>
      <c r="M33" s="12"/>
    </row>
    <row r="34" spans="1:13" ht="31.5">
      <c r="A34" s="12" t="s">
        <v>152</v>
      </c>
      <c r="B34" s="107" t="str">
        <f>'прил.1'!B32</f>
        <v>Оснащение интеллектуальной системой учета</v>
      </c>
      <c r="C34" s="168" t="str">
        <f>'прил.1'!C32</f>
        <v>N_ТАЭС.16</v>
      </c>
      <c r="D34" s="116">
        <v>3</v>
      </c>
      <c r="E34" s="8"/>
      <c r="F34" s="8">
        <v>1</v>
      </c>
      <c r="G34" s="8"/>
      <c r="H34" s="8">
        <v>1</v>
      </c>
      <c r="I34" s="8"/>
      <c r="J34" s="8">
        <v>1</v>
      </c>
      <c r="K34" s="8"/>
      <c r="L34" s="8">
        <f>F34+H34+J34</f>
        <v>3</v>
      </c>
      <c r="M34" s="12"/>
    </row>
    <row r="35" spans="1:13" s="132" customFormat="1" ht="15.75">
      <c r="A35" s="126" t="s">
        <v>158</v>
      </c>
      <c r="B35" s="107" t="s">
        <v>156</v>
      </c>
      <c r="C35" s="169">
        <f>'прил.1'!C35</f>
        <v>0</v>
      </c>
      <c r="D35" s="135">
        <f>F35+H35+J35</f>
        <v>33904</v>
      </c>
      <c r="E35" s="136"/>
      <c r="F35" s="135">
        <v>9902</v>
      </c>
      <c r="G35" s="135"/>
      <c r="H35" s="135">
        <v>11452</v>
      </c>
      <c r="I35" s="135"/>
      <c r="J35" s="135">
        <v>12550</v>
      </c>
      <c r="K35" s="136"/>
      <c r="L35" s="136">
        <f>D35</f>
        <v>33904</v>
      </c>
      <c r="M35" s="133"/>
    </row>
    <row r="36" spans="1:13" s="132" customFormat="1" ht="15.75">
      <c r="A36" s="133" t="s">
        <v>160</v>
      </c>
      <c r="B36" s="107" t="s">
        <v>157</v>
      </c>
      <c r="C36" s="169">
        <f>'прил.1'!C36</f>
        <v>0</v>
      </c>
      <c r="D36" s="135">
        <f>F36+H36+J36</f>
        <v>1137</v>
      </c>
      <c r="E36" s="136"/>
      <c r="F36" s="135">
        <v>327</v>
      </c>
      <c r="G36" s="135"/>
      <c r="H36" s="135">
        <v>385</v>
      </c>
      <c r="I36" s="135"/>
      <c r="J36" s="135">
        <v>425</v>
      </c>
      <c r="K36" s="136"/>
      <c r="L36" s="136">
        <f>D36</f>
        <v>1137</v>
      </c>
      <c r="M36" s="133"/>
    </row>
    <row r="37" spans="1:13" s="132" customFormat="1" ht="31.5">
      <c r="A37" s="133" t="s">
        <v>161</v>
      </c>
      <c r="B37" s="107" t="s">
        <v>175</v>
      </c>
      <c r="C37" s="169">
        <f>'прил.1'!C37</f>
        <v>0</v>
      </c>
      <c r="D37" s="135">
        <f aca="true" t="shared" si="2" ref="D37:D42">F37+H37+J37</f>
        <v>218</v>
      </c>
      <c r="E37" s="136"/>
      <c r="F37" s="135">
        <v>60</v>
      </c>
      <c r="G37" s="135"/>
      <c r="H37" s="135">
        <v>74</v>
      </c>
      <c r="I37" s="135"/>
      <c r="J37" s="135">
        <v>84</v>
      </c>
      <c r="K37" s="136"/>
      <c r="L37" s="136">
        <f aca="true" t="shared" si="3" ref="L37:L42">D37</f>
        <v>218</v>
      </c>
      <c r="M37" s="133"/>
    </row>
    <row r="38" spans="1:13" s="132" customFormat="1" ht="15.75">
      <c r="A38" s="133" t="s">
        <v>162</v>
      </c>
      <c r="B38" s="107" t="s">
        <v>159</v>
      </c>
      <c r="C38" s="169">
        <f>'прил.1'!C38</f>
        <v>0</v>
      </c>
      <c r="D38" s="135">
        <f t="shared" si="2"/>
        <v>0</v>
      </c>
      <c r="E38" s="136"/>
      <c r="F38" s="135">
        <v>0</v>
      </c>
      <c r="G38" s="135"/>
      <c r="H38" s="135">
        <v>0</v>
      </c>
      <c r="I38" s="135"/>
      <c r="J38" s="135">
        <v>0</v>
      </c>
      <c r="K38" s="136"/>
      <c r="L38" s="136">
        <f t="shared" si="3"/>
        <v>0</v>
      </c>
      <c r="M38" s="133"/>
    </row>
    <row r="39" spans="1:13" s="132" customFormat="1" ht="15.75">
      <c r="A39" s="133" t="s">
        <v>163</v>
      </c>
      <c r="B39" s="107" t="s">
        <v>168</v>
      </c>
      <c r="C39" s="169">
        <f>'прил.1'!C39</f>
        <v>0</v>
      </c>
      <c r="D39" s="135">
        <f t="shared" si="2"/>
        <v>190</v>
      </c>
      <c r="E39" s="136"/>
      <c r="F39" s="135">
        <v>49</v>
      </c>
      <c r="G39" s="135"/>
      <c r="H39" s="135">
        <v>65</v>
      </c>
      <c r="I39" s="135"/>
      <c r="J39" s="135">
        <v>76</v>
      </c>
      <c r="K39" s="136"/>
      <c r="L39" s="136">
        <f t="shared" si="3"/>
        <v>190</v>
      </c>
      <c r="M39" s="133"/>
    </row>
    <row r="40" spans="1:13" s="132" customFormat="1" ht="15.75">
      <c r="A40" s="133" t="s">
        <v>164</v>
      </c>
      <c r="B40" s="107" t="s">
        <v>174</v>
      </c>
      <c r="C40" s="169">
        <f>'прил.1'!C40</f>
        <v>0</v>
      </c>
      <c r="D40" s="135">
        <f t="shared" si="2"/>
        <v>0</v>
      </c>
      <c r="E40" s="136"/>
      <c r="F40" s="135">
        <v>0</v>
      </c>
      <c r="G40" s="135"/>
      <c r="H40" s="135">
        <v>0</v>
      </c>
      <c r="I40" s="135"/>
      <c r="J40" s="135">
        <v>0</v>
      </c>
      <c r="K40" s="136"/>
      <c r="L40" s="136">
        <f t="shared" si="3"/>
        <v>0</v>
      </c>
      <c r="M40" s="133"/>
    </row>
    <row r="41" spans="1:13" s="132" customFormat="1" ht="15.75">
      <c r="A41" s="133" t="s">
        <v>165</v>
      </c>
      <c r="B41" s="107" t="s">
        <v>169</v>
      </c>
      <c r="C41" s="169" t="e">
        <f>'прил.1'!#REF!</f>
        <v>#REF!</v>
      </c>
      <c r="D41" s="135">
        <f t="shared" si="2"/>
        <v>37248</v>
      </c>
      <c r="E41" s="136"/>
      <c r="F41" s="135">
        <v>10853</v>
      </c>
      <c r="G41" s="135"/>
      <c r="H41" s="135">
        <v>12586</v>
      </c>
      <c r="I41" s="135"/>
      <c r="J41" s="135">
        <v>13809</v>
      </c>
      <c r="K41" s="136"/>
      <c r="L41" s="136">
        <f t="shared" si="3"/>
        <v>37248</v>
      </c>
      <c r="M41" s="133"/>
    </row>
    <row r="42" spans="1:13" s="132" customFormat="1" ht="15.75">
      <c r="A42" s="133" t="s">
        <v>166</v>
      </c>
      <c r="B42" s="107" t="s">
        <v>173</v>
      </c>
      <c r="C42" s="170" t="e">
        <f>'прил.1'!#REF!</f>
        <v>#REF!</v>
      </c>
      <c r="D42" s="135">
        <f t="shared" si="2"/>
        <v>1989</v>
      </c>
      <c r="E42" s="136"/>
      <c r="F42" s="135">
        <v>564</v>
      </c>
      <c r="G42" s="135"/>
      <c r="H42" s="135">
        <v>675</v>
      </c>
      <c r="I42" s="135"/>
      <c r="J42" s="135">
        <v>750</v>
      </c>
      <c r="K42" s="136"/>
      <c r="L42" s="136">
        <f t="shared" si="3"/>
        <v>1989</v>
      </c>
      <c r="M42" s="133"/>
    </row>
    <row r="44" spans="6:12" ht="15.75">
      <c r="F44" s="148"/>
      <c r="L44" s="148"/>
    </row>
    <row r="47" ht="15.75">
      <c r="H47" s="148"/>
    </row>
  </sheetData>
  <sheetProtection/>
  <mergeCells count="20">
    <mergeCell ref="C34:C42"/>
    <mergeCell ref="H11:I11"/>
    <mergeCell ref="J11:K11"/>
    <mergeCell ref="A10:A13"/>
    <mergeCell ref="J12:K12"/>
    <mergeCell ref="L11:M11"/>
    <mergeCell ref="F11:G11"/>
    <mergeCell ref="H12:I12"/>
    <mergeCell ref="D12:E12"/>
    <mergeCell ref="F12:G12"/>
    <mergeCell ref="B10:B13"/>
    <mergeCell ref="C10:C13"/>
    <mergeCell ref="D10:E11"/>
    <mergeCell ref="F10:M10"/>
    <mergeCell ref="A4:K4"/>
    <mergeCell ref="A5:K5"/>
    <mergeCell ref="A7:K7"/>
    <mergeCell ref="A8:K8"/>
    <mergeCell ref="A9:K9"/>
    <mergeCell ref="L12:M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J26:J42 F26:F42 H26:H42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9"/>
  <sheetViews>
    <sheetView view="pageBreakPreview" zoomScale="60" zoomScalePageLayoutView="0" workbookViewId="0" topLeftCell="A16">
      <selection activeCell="F28" sqref="F28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124</v>
      </c>
    </row>
    <row r="4" spans="1:10" ht="15.75">
      <c r="A4" s="187" t="s">
        <v>38</v>
      </c>
      <c r="B4" s="187"/>
      <c r="C4" s="187"/>
      <c r="D4" s="187"/>
      <c r="E4" s="187"/>
      <c r="F4" s="187"/>
      <c r="G4" s="187"/>
      <c r="H4" s="187"/>
      <c r="I4" s="44"/>
      <c r="J4" s="44"/>
    </row>
    <row r="5" spans="1:12" ht="15.75">
      <c r="A5" s="188" t="s">
        <v>109</v>
      </c>
      <c r="B5" s="188"/>
      <c r="C5" s="188"/>
      <c r="D5" s="188"/>
      <c r="E5" s="188"/>
      <c r="F5" s="188"/>
      <c r="G5" s="188"/>
      <c r="H5" s="188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80" t="str">
        <f>'прил.3'!A7</f>
        <v>Обособленное подразделение "АтомЭнергоСбыт" Тверь</v>
      </c>
      <c r="B7" s="177"/>
      <c r="C7" s="177"/>
      <c r="D7" s="177"/>
      <c r="E7" s="177"/>
      <c r="F7" s="177"/>
      <c r="G7" s="177"/>
      <c r="H7" s="177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78" t="s">
        <v>2</v>
      </c>
      <c r="B8" s="178"/>
      <c r="C8" s="178"/>
      <c r="D8" s="178"/>
      <c r="E8" s="178"/>
      <c r="F8" s="178"/>
      <c r="G8" s="178"/>
      <c r="H8" s="178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1.5" customHeight="1">
      <c r="A10" s="192" t="s">
        <v>3</v>
      </c>
      <c r="B10" s="192" t="s">
        <v>87</v>
      </c>
      <c r="C10" s="192" t="s">
        <v>88</v>
      </c>
      <c r="D10" s="182" t="s">
        <v>108</v>
      </c>
      <c r="E10" s="183"/>
      <c r="F10" s="183"/>
      <c r="G10" s="183"/>
      <c r="H10" s="183"/>
      <c r="I10" s="183"/>
      <c r="J10" s="183"/>
      <c r="K10" s="183"/>
      <c r="L10" s="18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44.25" customHeight="1">
      <c r="A11" s="193"/>
      <c r="B11" s="193"/>
      <c r="C11" s="193"/>
      <c r="D11" s="182"/>
      <c r="E11" s="183" t="s">
        <v>167</v>
      </c>
      <c r="F11" s="183"/>
      <c r="G11" s="183" t="s">
        <v>171</v>
      </c>
      <c r="H11" s="183"/>
      <c r="I11" s="183" t="s">
        <v>225</v>
      </c>
      <c r="J11" s="183"/>
      <c r="K11" s="182" t="s">
        <v>90</v>
      </c>
      <c r="L11" s="182"/>
    </row>
    <row r="12" spans="1:12" ht="69.75" customHeight="1">
      <c r="A12" s="193"/>
      <c r="B12" s="193"/>
      <c r="C12" s="193"/>
      <c r="D12" s="182"/>
      <c r="E12" s="183" t="s">
        <v>11</v>
      </c>
      <c r="F12" s="183"/>
      <c r="G12" s="183" t="s">
        <v>11</v>
      </c>
      <c r="H12" s="183"/>
      <c r="I12" s="183" t="s">
        <v>11</v>
      </c>
      <c r="J12" s="183"/>
      <c r="K12" s="183" t="s">
        <v>11</v>
      </c>
      <c r="L12" s="183"/>
    </row>
    <row r="13" spans="1:12" ht="37.5" customHeight="1">
      <c r="A13" s="193"/>
      <c r="B13" s="193"/>
      <c r="C13" s="193"/>
      <c r="D13" s="182" t="s">
        <v>13</v>
      </c>
      <c r="E13" s="41" t="s">
        <v>105</v>
      </c>
      <c r="F13" s="39" t="s">
        <v>106</v>
      </c>
      <c r="G13" s="41" t="s">
        <v>105</v>
      </c>
      <c r="H13" s="39" t="s">
        <v>106</v>
      </c>
      <c r="I13" s="41" t="s">
        <v>105</v>
      </c>
      <c r="J13" s="39" t="s">
        <v>106</v>
      </c>
      <c r="K13" s="41" t="s">
        <v>105</v>
      </c>
      <c r="L13" s="39" t="s">
        <v>106</v>
      </c>
    </row>
    <row r="14" spans="1:12" ht="66" customHeight="1">
      <c r="A14" s="194"/>
      <c r="B14" s="194"/>
      <c r="C14" s="194"/>
      <c r="D14" s="182"/>
      <c r="E14" s="9" t="s">
        <v>107</v>
      </c>
      <c r="F14" s="9" t="s">
        <v>107</v>
      </c>
      <c r="G14" s="9" t="s">
        <v>107</v>
      </c>
      <c r="H14" s="9" t="s">
        <v>107</v>
      </c>
      <c r="I14" s="9" t="s">
        <v>107</v>
      </c>
      <c r="J14" s="9" t="s">
        <v>107</v>
      </c>
      <c r="K14" s="9" t="s">
        <v>107</v>
      </c>
      <c r="L14" s="9" t="s">
        <v>107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93</v>
      </c>
      <c r="F15" s="42" t="s">
        <v>94</v>
      </c>
      <c r="G15" s="42" t="s">
        <v>95</v>
      </c>
      <c r="H15" s="42" t="s">
        <v>96</v>
      </c>
      <c r="I15" s="42" t="s">
        <v>95</v>
      </c>
      <c r="J15" s="42" t="s">
        <v>96</v>
      </c>
      <c r="K15" s="42" t="s">
        <v>97</v>
      </c>
      <c r="L15" s="42" t="s">
        <v>98</v>
      </c>
    </row>
    <row r="16" spans="1:12" ht="47.25">
      <c r="A16" s="50">
        <v>1</v>
      </c>
      <c r="B16" s="104" t="s">
        <v>146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31.5">
      <c r="A17" s="98" t="str">
        <f>'прил.1'!A14</f>
        <v>1.1.</v>
      </c>
      <c r="B17" s="98" t="str">
        <f>'прил.1'!B14</f>
        <v>Вывеска на фасаде здания (Удомля)</v>
      </c>
      <c r="C17" s="143" t="str">
        <f>'прил.1'!C14</f>
        <v>N_ТАЭС.01</v>
      </c>
      <c r="D17" s="149">
        <f>'прил.2'!G14</f>
        <v>0.36325083333333336</v>
      </c>
      <c r="E17" s="150">
        <v>0</v>
      </c>
      <c r="F17" s="149">
        <f>'прил.2'!L14</f>
        <v>0.36325083333333336</v>
      </c>
      <c r="G17" s="150">
        <v>0</v>
      </c>
      <c r="H17" s="149">
        <f>'прил.2'!M14</f>
        <v>0</v>
      </c>
      <c r="I17" s="150">
        <v>0</v>
      </c>
      <c r="J17" s="149">
        <f>'прил.2'!N14</f>
        <v>0</v>
      </c>
      <c r="K17" s="151">
        <f aca="true" t="shared" si="0" ref="K17:K30">E17+G17+I17</f>
        <v>0</v>
      </c>
      <c r="L17" s="151">
        <f aca="true" t="shared" si="1" ref="L17:L30">J17+H17+F17</f>
        <v>0.36325083333333336</v>
      </c>
    </row>
    <row r="18" spans="1:12" ht="31.5">
      <c r="A18" s="98" t="str">
        <f>'прил.1'!A15</f>
        <v>1.2.</v>
      </c>
      <c r="B18" s="98" t="str">
        <f>'прил.1'!B15</f>
        <v>Вывеска на фасаде здания (Вышний Волочек)</v>
      </c>
      <c r="C18" s="143" t="str">
        <f>'прил.1'!C15</f>
        <v>N_ТАЭС.02</v>
      </c>
      <c r="D18" s="149">
        <f>'прил.2'!G15</f>
        <v>0.13046783333333334</v>
      </c>
      <c r="E18" s="150">
        <v>0</v>
      </c>
      <c r="F18" s="149">
        <f>'прил.2'!L15</f>
        <v>0.13046783333333334</v>
      </c>
      <c r="G18" s="150">
        <v>0</v>
      </c>
      <c r="H18" s="149">
        <f>'прил.2'!M15</f>
        <v>0</v>
      </c>
      <c r="I18" s="150">
        <v>0</v>
      </c>
      <c r="J18" s="149">
        <f>'прил.2'!N15</f>
        <v>0</v>
      </c>
      <c r="K18" s="151">
        <f t="shared" si="0"/>
        <v>0</v>
      </c>
      <c r="L18" s="151">
        <f t="shared" si="1"/>
        <v>0.13046783333333334</v>
      </c>
    </row>
    <row r="19" spans="1:12" ht="63">
      <c r="A19" s="98" t="str">
        <f>'прил.1'!A16</f>
        <v>1.3.</v>
      </c>
      <c r="B19" s="98" t="str">
        <f>'прил.1'!B16</f>
        <v>Вывеска на фасаде здания  (для Нелидовского, Кувшиновского, Калязинского, Ржевского, Калининского участков)</v>
      </c>
      <c r="C19" s="143" t="str">
        <f>'прил.1'!C16</f>
        <v>N_ТАЭС.03</v>
      </c>
      <c r="D19" s="149">
        <f>'прил.2'!G16</f>
        <v>0.7055700416666667</v>
      </c>
      <c r="E19" s="150">
        <v>0</v>
      </c>
      <c r="F19" s="149">
        <f>'прил.2'!L16</f>
        <v>0</v>
      </c>
      <c r="G19" s="150">
        <v>0</v>
      </c>
      <c r="H19" s="149">
        <f>'прил.2'!M16</f>
        <v>0</v>
      </c>
      <c r="I19" s="150">
        <v>0</v>
      </c>
      <c r="J19" s="149">
        <f>'прил.2'!N16</f>
        <v>0.7055700416666667</v>
      </c>
      <c r="K19" s="151">
        <f t="shared" si="0"/>
        <v>0</v>
      </c>
      <c r="L19" s="151">
        <f t="shared" si="1"/>
        <v>0.7055700416666667</v>
      </c>
    </row>
    <row r="20" spans="1:12" ht="15.75">
      <c r="A20" s="98" t="str">
        <f>'прил.1'!A17</f>
        <v>1.4.</v>
      </c>
      <c r="B20" s="98" t="str">
        <f>'прил.1'!B17</f>
        <v>Имиджевая стена (Конаково)</v>
      </c>
      <c r="C20" s="143" t="str">
        <f>'прил.1'!C17</f>
        <v>N_ТАЭС.04</v>
      </c>
      <c r="D20" s="149">
        <f>'прил.2'!G17</f>
        <v>0.15297833333333333</v>
      </c>
      <c r="E20" s="150">
        <v>0</v>
      </c>
      <c r="F20" s="149">
        <f>'прил.2'!L17</f>
        <v>0.15297833333333333</v>
      </c>
      <c r="G20" s="150">
        <v>0</v>
      </c>
      <c r="H20" s="149">
        <f>'прил.2'!M17</f>
        <v>0</v>
      </c>
      <c r="I20" s="150">
        <v>0</v>
      </c>
      <c r="J20" s="149">
        <f>'прил.2'!N17</f>
        <v>0</v>
      </c>
      <c r="K20" s="151">
        <f t="shared" si="0"/>
        <v>0</v>
      </c>
      <c r="L20" s="151">
        <f t="shared" si="1"/>
        <v>0.15297833333333333</v>
      </c>
    </row>
    <row r="21" spans="1:12" ht="15.75">
      <c r="A21" s="98" t="str">
        <f>'прил.1'!A18</f>
        <v>1.5.</v>
      </c>
      <c r="B21" s="98" t="str">
        <f>'прил.1'!B18</f>
        <v>Электронная очередь (Ржев)</v>
      </c>
      <c r="C21" s="143" t="str">
        <f>'прил.1'!C18</f>
        <v>N_ТАЭС.05</v>
      </c>
      <c r="D21" s="149">
        <f>'прил.2'!G18</f>
        <v>0.703235</v>
      </c>
      <c r="E21" s="150">
        <v>0</v>
      </c>
      <c r="F21" s="149">
        <f>'прил.2'!L18</f>
        <v>0.703235</v>
      </c>
      <c r="G21" s="150">
        <v>0</v>
      </c>
      <c r="H21" s="149">
        <f>'прил.2'!M18</f>
        <v>0</v>
      </c>
      <c r="I21" s="150">
        <v>0</v>
      </c>
      <c r="J21" s="149">
        <f>'прил.2'!N18</f>
        <v>0</v>
      </c>
      <c r="K21" s="151">
        <f t="shared" si="0"/>
        <v>0</v>
      </c>
      <c r="L21" s="151">
        <f t="shared" si="1"/>
        <v>0.703235</v>
      </c>
    </row>
    <row r="22" spans="1:12" ht="15.75">
      <c r="A22" s="98" t="str">
        <f>'прил.1'!A19</f>
        <v>1.6.</v>
      </c>
      <c r="B22" s="98" t="str">
        <f>'прил.1'!B19</f>
        <v>Электронная очередь (Нелидово)</v>
      </c>
      <c r="C22" s="143" t="str">
        <f>'прил.1'!C19</f>
        <v>N_ТАЭС.06</v>
      </c>
      <c r="D22" s="149">
        <f>'прил.2'!G19</f>
        <v>0.7313644</v>
      </c>
      <c r="E22" s="150">
        <v>0</v>
      </c>
      <c r="F22" s="149">
        <f>'прил.2'!L19</f>
        <v>0</v>
      </c>
      <c r="G22" s="150">
        <v>0</v>
      </c>
      <c r="H22" s="149">
        <f>'прил.2'!M19</f>
        <v>0.7313644</v>
      </c>
      <c r="I22" s="150">
        <v>0</v>
      </c>
      <c r="J22" s="149">
        <f>'прил.2'!N19</f>
        <v>0</v>
      </c>
      <c r="K22" s="151">
        <f t="shared" si="0"/>
        <v>0</v>
      </c>
      <c r="L22" s="151">
        <f t="shared" si="1"/>
        <v>0.7313644</v>
      </c>
    </row>
    <row r="23" spans="1:12" ht="31.5">
      <c r="A23" s="98" t="str">
        <f>'прил.1'!A20</f>
        <v>1.7.</v>
      </c>
      <c r="B23" s="98" t="str">
        <f>'прил.1'!B20</f>
        <v>Автомобиль "ГАЗель" фургон цельнометаллический</v>
      </c>
      <c r="C23" s="143" t="str">
        <f>'прил.1'!C20</f>
        <v>N_ТАЭС.07</v>
      </c>
      <c r="D23" s="149">
        <f>'прил.2'!G20</f>
        <v>2.74804275</v>
      </c>
      <c r="E23" s="150">
        <v>0</v>
      </c>
      <c r="F23" s="149">
        <f>'прил.2'!L20</f>
        <v>0</v>
      </c>
      <c r="G23" s="150">
        <v>0</v>
      </c>
      <c r="H23" s="149">
        <f>'прил.2'!M20</f>
        <v>0</v>
      </c>
      <c r="I23" s="150">
        <v>0</v>
      </c>
      <c r="J23" s="149">
        <f>'прил.2'!N20</f>
        <v>2.74804275</v>
      </c>
      <c r="K23" s="151">
        <f t="shared" si="0"/>
        <v>0</v>
      </c>
      <c r="L23" s="151">
        <f t="shared" si="1"/>
        <v>2.74804275</v>
      </c>
    </row>
    <row r="24" spans="1:12" ht="31.5">
      <c r="A24" s="98" t="str">
        <f>'прил.1'!A21</f>
        <v>1.8.</v>
      </c>
      <c r="B24" s="98" t="str">
        <f>'прил.1'!B21</f>
        <v>Быстровозводимый ЦОК (Кувшиново)</v>
      </c>
      <c r="C24" s="143" t="str">
        <f>'прил.1'!C21</f>
        <v>N_ТАЭС.08</v>
      </c>
      <c r="D24" s="149">
        <f>'прил.2'!G21</f>
        <v>11.345085366666668</v>
      </c>
      <c r="E24" s="150">
        <v>0</v>
      </c>
      <c r="F24" s="149">
        <f>'прил.2'!L21</f>
        <v>0</v>
      </c>
      <c r="G24" s="150">
        <v>0</v>
      </c>
      <c r="H24" s="149">
        <f>'прил.2'!M21</f>
        <v>11.345085366666668</v>
      </c>
      <c r="I24" s="150">
        <v>0</v>
      </c>
      <c r="J24" s="149">
        <f>'прил.2'!N21</f>
        <v>0</v>
      </c>
      <c r="K24" s="151">
        <f t="shared" si="0"/>
        <v>0</v>
      </c>
      <c r="L24" s="151">
        <f t="shared" si="1"/>
        <v>11.345085366666668</v>
      </c>
    </row>
    <row r="25" spans="1:12" ht="31.5">
      <c r="A25" s="98" t="str">
        <f>'прил.1'!A22</f>
        <v>1.9.</v>
      </c>
      <c r="B25" s="98" t="str">
        <f>'прил.1'!B22</f>
        <v>Терминал самообслуживания (Осташков)</v>
      </c>
      <c r="C25" s="143" t="str">
        <f>'прил.1'!C22</f>
        <v>N_ТАЭС.09</v>
      </c>
      <c r="D25" s="149">
        <f>'прил.2'!G22</f>
        <v>0.8869254250000002</v>
      </c>
      <c r="E25" s="150">
        <v>0</v>
      </c>
      <c r="F25" s="149">
        <f>'прил.2'!L22</f>
        <v>0</v>
      </c>
      <c r="G25" s="150">
        <v>0</v>
      </c>
      <c r="H25" s="149">
        <f>'прил.2'!M22</f>
        <v>0.8869254250000002</v>
      </c>
      <c r="I25" s="150">
        <v>0</v>
      </c>
      <c r="J25" s="149">
        <f>'прил.2'!N22</f>
        <v>0</v>
      </c>
      <c r="K25" s="151">
        <f t="shared" si="0"/>
        <v>0</v>
      </c>
      <c r="L25" s="151">
        <f t="shared" si="1"/>
        <v>0.8869254250000002</v>
      </c>
    </row>
    <row r="26" spans="1:12" ht="63">
      <c r="A26" s="98" t="str">
        <f>'прил.1'!A23</f>
        <v>1.10.</v>
      </c>
      <c r="B26" s="98" t="str">
        <f>'прил.1'!B23</f>
        <v>Терминал самообслуживания (в Конаковском, Ржевском, Бежецком, Вышневолоцком, Удомельском участках)</v>
      </c>
      <c r="C26" s="143" t="str">
        <f>'прил.1'!C23</f>
        <v>N_ТАЭС.10</v>
      </c>
      <c r="D26" s="149">
        <f>'прил.2'!G23</f>
        <v>4.612012208333334</v>
      </c>
      <c r="E26" s="150">
        <v>0</v>
      </c>
      <c r="F26" s="149">
        <f>'прил.2'!L23</f>
        <v>0</v>
      </c>
      <c r="G26" s="150">
        <v>0</v>
      </c>
      <c r="H26" s="149">
        <f>'прил.2'!M23</f>
        <v>0</v>
      </c>
      <c r="I26" s="150">
        <v>0</v>
      </c>
      <c r="J26" s="149">
        <f>'прил.2'!N23</f>
        <v>4.612012208333334</v>
      </c>
      <c r="K26" s="151">
        <f t="shared" si="0"/>
        <v>0</v>
      </c>
      <c r="L26" s="151">
        <f t="shared" si="1"/>
        <v>4.612012208333334</v>
      </c>
    </row>
    <row r="27" spans="1:12" ht="157.5">
      <c r="A27" s="98" t="str">
        <f>'прил.1'!A24</f>
        <v>1.11.</v>
      </c>
      <c r="B27" s="98" t="str">
        <f>'прил.1'!B24</f>
        <v>Система резервного электроснабжения центрального офиса «Атомэнергосбыт» Тверь мощностью 100 кВт:
-Проектно-изыскательские работы; 
-Монтаж электротрассы на 3, 4  этаж;
-Дизельный генератор мощностью 100 кВт;</v>
      </c>
      <c r="C27" s="143" t="str">
        <f>'прил.1'!C24</f>
        <v>N_ТАЭС.11</v>
      </c>
      <c r="D27" s="149">
        <f>'прил.2'!G24</f>
        <v>3.8248654999999996</v>
      </c>
      <c r="E27" s="150">
        <v>0</v>
      </c>
      <c r="F27" s="149">
        <f>'прил.2'!L24</f>
        <v>3.8248654999999996</v>
      </c>
      <c r="G27" s="150">
        <v>0</v>
      </c>
      <c r="H27" s="149">
        <f>'прил.2'!M24</f>
        <v>0</v>
      </c>
      <c r="I27" s="150">
        <v>0</v>
      </c>
      <c r="J27" s="149">
        <f>'прил.2'!N24</f>
        <v>0</v>
      </c>
      <c r="K27" s="151">
        <f t="shared" si="0"/>
        <v>0</v>
      </c>
      <c r="L27" s="151">
        <f t="shared" si="1"/>
        <v>3.8248654999999996</v>
      </c>
    </row>
    <row r="28" spans="1:12" ht="94.5">
      <c r="A28" s="98" t="str">
        <f>'прил.1'!A25</f>
        <v>1.12.</v>
      </c>
      <c r="B28" s="98" t="str">
        <f>'прил.1'!B25</f>
        <v>Система видеонаблюдения HIKVISION для Удомелського участка по адресу ул. Попова, дом 19, блок 2 (монтаж и пуско-наладка системы видеонаблюдения)</v>
      </c>
      <c r="C28" s="143" t="str">
        <f>'прил.1'!C25</f>
        <v>N_ТАЭС.12</v>
      </c>
      <c r="D28" s="149">
        <f>'прил.2'!G25</f>
        <v>0.3500679416666667</v>
      </c>
      <c r="E28" s="150">
        <v>0</v>
      </c>
      <c r="F28" s="149">
        <f>'прил.2'!L25</f>
        <v>0.3500679416666667</v>
      </c>
      <c r="G28" s="150">
        <v>0</v>
      </c>
      <c r="H28" s="149">
        <f>'прил.2'!M25</f>
        <v>0</v>
      </c>
      <c r="I28" s="150">
        <v>0</v>
      </c>
      <c r="J28" s="149">
        <f>'прил.2'!N25</f>
        <v>0</v>
      </c>
      <c r="K28" s="151">
        <f t="shared" si="0"/>
        <v>0</v>
      </c>
      <c r="L28" s="151">
        <f t="shared" si="1"/>
        <v>0.3500679416666667</v>
      </c>
    </row>
    <row r="29" spans="1:12" ht="94.5">
      <c r="A29" s="98" t="str">
        <f>'прил.1'!A26</f>
        <v>1.13.</v>
      </c>
      <c r="B29" s="98" t="str">
        <f>'прил.1'!B26</f>
        <v>Система видеонаблюдения HIKVISION для Ржевского участка по адресу г. Ржев, ул. Смольная, д. 48 (монтаж и пуско-наладка системы видеонаблюдения)</v>
      </c>
      <c r="C29" s="143" t="str">
        <f>'прил.1'!C26</f>
        <v>N_ТАЭС.13</v>
      </c>
      <c r="D29" s="149">
        <f>'прил.2'!G26</f>
        <v>0.31349971666666665</v>
      </c>
      <c r="E29" s="150">
        <v>0</v>
      </c>
      <c r="F29" s="149">
        <f>'прил.2'!L26</f>
        <v>0.31349971666666665</v>
      </c>
      <c r="G29" s="150">
        <v>0</v>
      </c>
      <c r="H29" s="149">
        <f>'прил.2'!M26</f>
        <v>0</v>
      </c>
      <c r="I29" s="150">
        <v>0</v>
      </c>
      <c r="J29" s="149">
        <f>'прил.2'!N26</f>
        <v>0</v>
      </c>
      <c r="K29" s="151">
        <f t="shared" si="0"/>
        <v>0</v>
      </c>
      <c r="L29" s="151">
        <f t="shared" si="1"/>
        <v>0.31349971666666665</v>
      </c>
    </row>
    <row r="30" spans="1:12" ht="110.25">
      <c r="A30" s="98" t="str">
        <f>'прил.1'!A27</f>
        <v>1.14.</v>
      </c>
      <c r="B30" s="98" t="str">
        <f>'прил.1'!B27</f>
        <v>Система видеонаблюдения HIKVISION для Кувшиновского участка (Мобильный ЦОК) по адресу г. Кувшиново, Пионерский бульвар, д.12 (монтаж и пуско-наладка системы видеонаблюдения)</v>
      </c>
      <c r="C30" s="143" t="str">
        <f>'прил.1'!C27</f>
        <v>N_ТАЭС.14</v>
      </c>
      <c r="D30" s="149">
        <f>'прил.2'!G27</f>
        <v>0.20521758333333334</v>
      </c>
      <c r="E30" s="150">
        <v>0</v>
      </c>
      <c r="F30" s="149">
        <f>'прил.2'!L27</f>
        <v>0</v>
      </c>
      <c r="G30" s="150">
        <v>0</v>
      </c>
      <c r="H30" s="149">
        <f>'прил.2'!M27</f>
        <v>0.20521758333333334</v>
      </c>
      <c r="I30" s="150">
        <v>0</v>
      </c>
      <c r="J30" s="149">
        <f>'прил.2'!N27</f>
        <v>0</v>
      </c>
      <c r="K30" s="151">
        <f t="shared" si="0"/>
        <v>0</v>
      </c>
      <c r="L30" s="151">
        <f t="shared" si="1"/>
        <v>0.20521758333333334</v>
      </c>
    </row>
    <row r="31" spans="1:12" ht="126">
      <c r="A31" s="98" t="str">
        <f>'прил.1'!A28</f>
        <v>1.15.</v>
      </c>
      <c r="B31" s="98" t="str">
        <f>'прил.1'!B28</f>
        <v>Модернизация системы видеонаблюдения и системы контроля учета доступа для АУП по адресу г. Тверь, Проспект Калинина, д.17 (монтаж и пуско-наладка системы видеонаблюдения и системы контроля учета доступа)</v>
      </c>
      <c r="C31" s="143" t="str">
        <f>'прил.1'!C28</f>
        <v>N_ТАЭС.15</v>
      </c>
      <c r="D31" s="149">
        <f>'прил.2'!G28</f>
        <v>1.7975521416666667</v>
      </c>
      <c r="E31" s="150">
        <v>0</v>
      </c>
      <c r="F31" s="149">
        <f>'прил.2'!L28</f>
        <v>0</v>
      </c>
      <c r="G31" s="150">
        <v>0</v>
      </c>
      <c r="H31" s="149">
        <f>'прил.2'!M28</f>
        <v>0</v>
      </c>
      <c r="I31" s="150">
        <v>0</v>
      </c>
      <c r="J31" s="149">
        <f>'прил.2'!N28</f>
        <v>1.7975521416666667</v>
      </c>
      <c r="K31" s="151">
        <f>E31+G31+I31</f>
        <v>0</v>
      </c>
      <c r="L31" s="151">
        <f>J31+H31+F31</f>
        <v>1.7975521416666667</v>
      </c>
    </row>
    <row r="32" spans="1:12" ht="15.75">
      <c r="A32" s="137">
        <v>2</v>
      </c>
      <c r="B32" s="104" t="s">
        <v>147</v>
      </c>
      <c r="C32" s="100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7.25" customHeight="1">
      <c r="A33" s="12"/>
      <c r="B33" s="107"/>
      <c r="C33" s="125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7.25">
      <c r="A34" s="137">
        <v>3</v>
      </c>
      <c r="B34" s="104" t="s">
        <v>125</v>
      </c>
      <c r="C34" s="103"/>
      <c r="D34" s="67"/>
      <c r="E34" s="67"/>
      <c r="F34" s="67"/>
      <c r="G34" s="67"/>
      <c r="H34" s="67"/>
      <c r="I34" s="67"/>
      <c r="J34" s="67"/>
      <c r="K34" s="150">
        <f aca="true" t="shared" si="2" ref="K34:K43">E34+G34+I34</f>
        <v>0</v>
      </c>
      <c r="L34" s="150">
        <f>J34+H34+F34</f>
        <v>0</v>
      </c>
    </row>
    <row r="35" spans="1:12" ht="42.75" customHeight="1">
      <c r="A35" s="12" t="s">
        <v>152</v>
      </c>
      <c r="B35" s="107" t="str">
        <f>'прил.1'!B32</f>
        <v>Оснащение интеллектуальной системой учета</v>
      </c>
      <c r="C35" s="168" t="str">
        <f>'прил.1'!C32</f>
        <v>N_ТАЭС.16</v>
      </c>
      <c r="D35" s="150">
        <f>'прил.2'!G32</f>
        <v>539.0005316333333</v>
      </c>
      <c r="E35" s="150">
        <f>SUM(E36:E43)</f>
        <v>0</v>
      </c>
      <c r="F35" s="150">
        <f>'прил.2'!L32</f>
        <v>151.21896176666667</v>
      </c>
      <c r="G35" s="150">
        <v>0</v>
      </c>
      <c r="H35" s="150">
        <f>'прил.2'!M32</f>
        <v>181.38915669166667</v>
      </c>
      <c r="I35" s="150">
        <v>0</v>
      </c>
      <c r="J35" s="150">
        <f>'прил.2'!N32</f>
        <v>206.392413175</v>
      </c>
      <c r="K35" s="150">
        <f t="shared" si="2"/>
        <v>0</v>
      </c>
      <c r="L35" s="150">
        <f aca="true" t="shared" si="3" ref="L35:L43">J35+H35+F35</f>
        <v>539.0005316333334</v>
      </c>
    </row>
    <row r="36" spans="1:12" s="132" customFormat="1" ht="15.75">
      <c r="A36" s="126" t="s">
        <v>158</v>
      </c>
      <c r="B36" s="131" t="str">
        <f>'прил.1'!B33</f>
        <v>Электросчетчик однофазный</v>
      </c>
      <c r="C36" s="169">
        <f>'прил.1'!C36</f>
        <v>0</v>
      </c>
      <c r="D36" s="134">
        <f>'прил.2'!G33</f>
        <v>396.18954122499997</v>
      </c>
      <c r="E36" s="134">
        <v>0</v>
      </c>
      <c r="F36" s="134">
        <f>'прил.2'!L33</f>
        <v>111.76813994999999</v>
      </c>
      <c r="G36" s="134">
        <v>0</v>
      </c>
      <c r="H36" s="134">
        <f>'прил.2'!M33</f>
        <v>133.27121724166668</v>
      </c>
      <c r="I36" s="134">
        <v>0</v>
      </c>
      <c r="J36" s="134">
        <f>'прил.2'!N33</f>
        <v>151.15018403333335</v>
      </c>
      <c r="K36" s="134">
        <f t="shared" si="2"/>
        <v>0</v>
      </c>
      <c r="L36" s="134">
        <f t="shared" si="3"/>
        <v>396.18954122499997</v>
      </c>
    </row>
    <row r="37" spans="1:12" s="132" customFormat="1" ht="15.75">
      <c r="A37" s="133" t="s">
        <v>160</v>
      </c>
      <c r="B37" s="131" t="str">
        <f>'прил.1'!B34</f>
        <v>Электросчетчик трехфазный</v>
      </c>
      <c r="C37" s="169">
        <f>'прил.1'!C37</f>
        <v>0</v>
      </c>
      <c r="D37" s="134">
        <f>'прил.2'!G34</f>
        <v>24.429558866666667</v>
      </c>
      <c r="E37" s="134">
        <v>0</v>
      </c>
      <c r="F37" s="134">
        <f>'прил.2'!L34</f>
        <v>6.762938316666668</v>
      </c>
      <c r="G37" s="134">
        <v>0</v>
      </c>
      <c r="H37" s="134">
        <f>'прил.2'!M34</f>
        <v>8.234484725</v>
      </c>
      <c r="I37" s="134">
        <v>0</v>
      </c>
      <c r="J37" s="134">
        <f>'прил.2'!N34</f>
        <v>9.432135825</v>
      </c>
      <c r="K37" s="134">
        <f t="shared" si="2"/>
        <v>0</v>
      </c>
      <c r="L37" s="134">
        <f t="shared" si="3"/>
        <v>24.429558866666667</v>
      </c>
    </row>
    <row r="38" spans="1:12" s="132" customFormat="1" ht="31.5">
      <c r="A38" s="133" t="s">
        <v>161</v>
      </c>
      <c r="B38" s="131" t="str">
        <f>'прил.1'!B35</f>
        <v>Устройство сбора и передачи данных </v>
      </c>
      <c r="C38" s="169">
        <f>'прил.1'!C38</f>
        <v>0</v>
      </c>
      <c r="D38" s="134">
        <f>'прил.2'!G35</f>
        <v>13.186412508333333</v>
      </c>
      <c r="E38" s="134">
        <v>0</v>
      </c>
      <c r="F38" s="134">
        <f>'прил.2'!L35</f>
        <v>3.4729356416666666</v>
      </c>
      <c r="G38" s="134">
        <v>0</v>
      </c>
      <c r="H38" s="134">
        <f>'прил.2'!M35</f>
        <v>4.454618791666667</v>
      </c>
      <c r="I38" s="134">
        <v>0</v>
      </c>
      <c r="J38" s="134">
        <f>'прил.2'!N35</f>
        <v>5.258858075000001</v>
      </c>
      <c r="K38" s="134">
        <f t="shared" si="2"/>
        <v>0</v>
      </c>
      <c r="L38" s="134">
        <f t="shared" si="3"/>
        <v>13.186412508333333</v>
      </c>
    </row>
    <row r="39" spans="1:12" s="132" customFormat="1" ht="15.75">
      <c r="A39" s="133" t="s">
        <v>162</v>
      </c>
      <c r="B39" s="131" t="str">
        <f>'прил.1'!B36</f>
        <v>Серверное оборудование</v>
      </c>
      <c r="C39" s="169">
        <f>'прил.1'!C39</f>
        <v>0</v>
      </c>
      <c r="D39" s="134">
        <f>'прил.2'!G36</f>
        <v>0</v>
      </c>
      <c r="E39" s="134"/>
      <c r="F39" s="134">
        <f>'прил.2'!L36</f>
        <v>0</v>
      </c>
      <c r="G39" s="134"/>
      <c r="H39" s="134">
        <f>'прил.2'!M36</f>
        <v>0</v>
      </c>
      <c r="I39" s="134"/>
      <c r="J39" s="134">
        <f>'прил.2'!N36</f>
        <v>0</v>
      </c>
      <c r="K39" s="134">
        <f t="shared" si="2"/>
        <v>0</v>
      </c>
      <c r="L39" s="134">
        <f t="shared" si="3"/>
        <v>0</v>
      </c>
    </row>
    <row r="40" spans="1:12" s="132" customFormat="1" ht="15.75">
      <c r="A40" s="133" t="s">
        <v>163</v>
      </c>
      <c r="B40" s="131" t="str">
        <f>'прил.1'!B37</f>
        <v>ПИР (отдельной стройкой)</v>
      </c>
      <c r="C40" s="169">
        <f>'прил.1'!C40</f>
        <v>0</v>
      </c>
      <c r="D40" s="134">
        <f>'прил.2'!G37</f>
        <v>1.0407263750000002</v>
      </c>
      <c r="E40" s="134">
        <v>0</v>
      </c>
      <c r="F40" s="134">
        <f>'прил.2'!L37</f>
        <v>0.256515</v>
      </c>
      <c r="G40" s="134"/>
      <c r="H40" s="134">
        <f>'прил.2'!M37</f>
        <v>0.35388600000000003</v>
      </c>
      <c r="I40" s="134"/>
      <c r="J40" s="134">
        <f>'прил.2'!N37</f>
        <v>0.43032537500000007</v>
      </c>
      <c r="K40" s="134">
        <f t="shared" si="2"/>
        <v>0</v>
      </c>
      <c r="L40" s="134">
        <f t="shared" si="3"/>
        <v>1.0407263750000002</v>
      </c>
    </row>
    <row r="41" spans="1:12" s="132" customFormat="1" ht="15.75">
      <c r="A41" s="133" t="s">
        <v>164</v>
      </c>
      <c r="B41" s="131" t="str">
        <f>'прил.1'!B38</f>
        <v>Материалы (отдельной строкой)</v>
      </c>
      <c r="C41" s="169" t="e">
        <f>'прил.1'!#REF!</f>
        <v>#REF!</v>
      </c>
      <c r="D41" s="134">
        <f>'прил.2'!G38</f>
        <v>0</v>
      </c>
      <c r="E41" s="134">
        <v>0</v>
      </c>
      <c r="F41" s="134">
        <f>'прил.2'!L38</f>
        <v>0</v>
      </c>
      <c r="G41" s="134">
        <v>0</v>
      </c>
      <c r="H41" s="134">
        <f>'прил.2'!M38</f>
        <v>0</v>
      </c>
      <c r="I41" s="134"/>
      <c r="J41" s="134">
        <f>'прил.2'!N38</f>
        <v>0</v>
      </c>
      <c r="K41" s="134">
        <f t="shared" si="2"/>
        <v>0</v>
      </c>
      <c r="L41" s="134">
        <f t="shared" si="3"/>
        <v>0</v>
      </c>
    </row>
    <row r="42" spans="1:12" s="132" customFormat="1" ht="15.75">
      <c r="A42" s="133" t="s">
        <v>165</v>
      </c>
      <c r="B42" s="131" t="str">
        <f>'прил.1'!B39</f>
        <v>СМР, ПНР (монтажные работы)</v>
      </c>
      <c r="C42" s="169" t="e">
        <f>'прил.1'!#REF!</f>
        <v>#REF!</v>
      </c>
      <c r="D42" s="134">
        <f>'прил.2'!G39</f>
        <v>103.19812935833333</v>
      </c>
      <c r="E42" s="134"/>
      <c r="F42" s="134">
        <f>'прил.2'!L39</f>
        <v>28.69881601666667</v>
      </c>
      <c r="G42" s="134"/>
      <c r="H42" s="134">
        <f>'прил.2'!M39</f>
        <v>34.751809825</v>
      </c>
      <c r="I42" s="134"/>
      <c r="J42" s="134">
        <f>'прил.2'!N39</f>
        <v>39.74750351666667</v>
      </c>
      <c r="K42" s="134">
        <f t="shared" si="2"/>
        <v>0</v>
      </c>
      <c r="L42" s="134">
        <f t="shared" si="3"/>
        <v>103.19812935833333</v>
      </c>
    </row>
    <row r="43" spans="1:12" s="132" customFormat="1" ht="15.75">
      <c r="A43" s="133" t="s">
        <v>166</v>
      </c>
      <c r="B43" s="131" t="str">
        <f>'прил.1'!B40</f>
        <v>Трансформатор тока</v>
      </c>
      <c r="C43" s="170">
        <f>'прил.1'!C41</f>
        <v>0</v>
      </c>
      <c r="D43" s="134">
        <f>'прил.2'!G40</f>
        <v>0.9561632999999999</v>
      </c>
      <c r="E43" s="134">
        <v>0</v>
      </c>
      <c r="F43" s="134">
        <f>'прил.2'!L40</f>
        <v>0.2596168416666667</v>
      </c>
      <c r="G43" s="134">
        <v>0</v>
      </c>
      <c r="H43" s="134">
        <f>'прил.2'!M40</f>
        <v>0.32314010833333334</v>
      </c>
      <c r="I43" s="134">
        <v>0</v>
      </c>
      <c r="J43" s="134">
        <f>'прил.2'!N40</f>
        <v>0.37340635000000005</v>
      </c>
      <c r="K43" s="134">
        <f t="shared" si="2"/>
        <v>0</v>
      </c>
      <c r="L43" s="134">
        <f t="shared" si="3"/>
        <v>0.9561633</v>
      </c>
    </row>
    <row r="44" spans="1:12" ht="15.75">
      <c r="A44" s="48"/>
      <c r="B44" s="49"/>
      <c r="C44" s="29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15.75">
      <c r="A45" s="48"/>
      <c r="B45" s="49"/>
      <c r="C45" s="29"/>
      <c r="D45" s="29"/>
      <c r="E45" s="29"/>
      <c r="F45" s="29"/>
      <c r="G45" s="29"/>
      <c r="H45" s="29"/>
      <c r="I45" s="29"/>
      <c r="J45" s="29"/>
      <c r="K45" s="29"/>
      <c r="L45" s="69"/>
    </row>
    <row r="46" spans="1:12" ht="15.75">
      <c r="A46" s="48"/>
      <c r="B46" s="4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8"/>
      <c r="B47" s="4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8"/>
      <c r="B48" s="4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.75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.75">
      <c r="A88" s="48"/>
      <c r="B88" s="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.75">
      <c r="A89" s="48"/>
      <c r="B89" s="4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.75">
      <c r="A90" s="48"/>
      <c r="B90" s="4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.75">
      <c r="A91" s="48"/>
      <c r="B91" s="4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5.75">
      <c r="A92" s="48"/>
      <c r="B92" s="4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5.75">
      <c r="A93" s="48"/>
      <c r="B93" s="4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5.75">
      <c r="A94" s="48"/>
      <c r="B94" s="4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5.75">
      <c r="A95" s="48"/>
      <c r="B95" s="4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5.75">
      <c r="A96" s="48"/>
      <c r="B96" s="4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5.75">
      <c r="A97" s="48"/>
      <c r="B97" s="4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9" spans="1:12" ht="15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</row>
  </sheetData>
  <sheetProtection/>
  <mergeCells count="21">
    <mergeCell ref="A10:A14"/>
    <mergeCell ref="B10:B14"/>
    <mergeCell ref="K11:L11"/>
    <mergeCell ref="K12:L12"/>
    <mergeCell ref="C35:C43"/>
    <mergeCell ref="E10:L10"/>
    <mergeCell ref="A99:L99"/>
    <mergeCell ref="C10:C14"/>
    <mergeCell ref="D10:D12"/>
    <mergeCell ref="E11:F11"/>
    <mergeCell ref="G11:H11"/>
    <mergeCell ref="G12:H12"/>
    <mergeCell ref="I12:J12"/>
    <mergeCell ref="E12:F12"/>
    <mergeCell ref="I11:J11"/>
    <mergeCell ref="D13:D14"/>
    <mergeCell ref="A4:H4"/>
    <mergeCell ref="A5:H5"/>
    <mergeCell ref="A7:H7"/>
    <mergeCell ref="A8:H8"/>
    <mergeCell ref="A9:L9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zoomScale="115" zoomScaleNormal="115" zoomScalePageLayoutView="0" workbookViewId="0" topLeftCell="A14">
      <selection activeCell="C30" sqref="C30"/>
    </sheetView>
  </sheetViews>
  <sheetFormatPr defaultColWidth="83.125" defaultRowHeight="12.75"/>
  <cols>
    <col min="1" max="1" width="10.125" style="93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105.00390625" style="77" customWidth="1"/>
    <col min="8" max="8" width="179.87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154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153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202" t="s">
        <v>38</v>
      </c>
      <c r="B5" s="202"/>
      <c r="C5" s="202"/>
      <c r="D5" s="202"/>
      <c r="E5" s="202"/>
      <c r="F5" s="202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203" t="s">
        <v>127</v>
      </c>
      <c r="B6" s="203"/>
      <c r="C6" s="203"/>
      <c r="D6" s="203"/>
      <c r="E6" s="203"/>
      <c r="F6" s="20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97" t="str">
        <f>'прил.4'!A7</f>
        <v>Обособленное подразделение "АтомЭнергоСбыт" Тверь</v>
      </c>
      <c r="B7" s="197"/>
      <c r="C7" s="197"/>
      <c r="D7" s="197"/>
      <c r="E7" s="197"/>
      <c r="F7" s="197"/>
    </row>
    <row r="8" spans="1:6" ht="18.75">
      <c r="A8" s="204"/>
      <c r="B8" s="204"/>
      <c r="C8" s="204"/>
      <c r="D8" s="204"/>
      <c r="E8" s="204"/>
      <c r="F8" s="204"/>
    </row>
    <row r="9" spans="1:6" ht="15.75">
      <c r="A9" s="205" t="s">
        <v>2</v>
      </c>
      <c r="B9" s="205"/>
      <c r="C9" s="205"/>
      <c r="D9" s="205"/>
      <c r="E9" s="205"/>
      <c r="F9" s="205"/>
    </row>
    <row r="10" spans="1:6" ht="15.75">
      <c r="A10" s="206"/>
      <c r="B10" s="206"/>
      <c r="C10" s="206"/>
      <c r="D10" s="206"/>
      <c r="E10" s="206"/>
      <c r="F10" s="206"/>
    </row>
    <row r="11" spans="1:31" ht="15.75">
      <c r="A11" s="197" t="s">
        <v>128</v>
      </c>
      <c r="B11" s="197"/>
      <c r="C11" s="197"/>
      <c r="D11" s="197"/>
      <c r="E11" s="197"/>
      <c r="F11" s="197"/>
      <c r="K11" s="81"/>
      <c r="P11" s="81"/>
      <c r="U11" s="81"/>
      <c r="Z11" s="81"/>
      <c r="AE11" s="81"/>
    </row>
    <row r="12" spans="1:6" ht="15.75">
      <c r="A12" s="198" t="s">
        <v>129</v>
      </c>
      <c r="B12" s="198"/>
      <c r="C12" s="198"/>
      <c r="D12" s="198"/>
      <c r="E12" s="198"/>
      <c r="F12" s="198"/>
    </row>
    <row r="13" spans="1:30" ht="15.75">
      <c r="A13" s="77"/>
      <c r="B13" s="77"/>
      <c r="F13" s="82" t="s">
        <v>39</v>
      </c>
      <c r="Z13" s="83"/>
      <c r="AA13" s="83"/>
      <c r="AB13" s="83"/>
      <c r="AC13" s="83"/>
      <c r="AD13" s="83"/>
    </row>
    <row r="14" spans="1:30" ht="15.75">
      <c r="A14" s="199" t="s">
        <v>40</v>
      </c>
      <c r="B14" s="200" t="s">
        <v>41</v>
      </c>
      <c r="C14" s="84" t="s">
        <v>167</v>
      </c>
      <c r="D14" s="84" t="s">
        <v>171</v>
      </c>
      <c r="E14" s="84" t="s">
        <v>225</v>
      </c>
      <c r="F14" s="84" t="s">
        <v>42</v>
      </c>
      <c r="Z14" s="83"/>
      <c r="AA14" s="83"/>
      <c r="AB14" s="83"/>
      <c r="AC14" s="83"/>
      <c r="AD14" s="83"/>
    </row>
    <row r="15" spans="1:6" ht="15.75">
      <c r="A15" s="199"/>
      <c r="B15" s="200"/>
      <c r="C15" s="85" t="s">
        <v>43</v>
      </c>
      <c r="D15" s="85" t="s">
        <v>43</v>
      </c>
      <c r="E15" s="85" t="s">
        <v>43</v>
      </c>
      <c r="F15" s="85" t="s">
        <v>11</v>
      </c>
    </row>
    <row r="16" spans="1:6" ht="15.75">
      <c r="A16" s="86">
        <v>1</v>
      </c>
      <c r="B16" s="87">
        <v>2</v>
      </c>
      <c r="C16" s="86" t="s">
        <v>44</v>
      </c>
      <c r="D16" s="86" t="s">
        <v>45</v>
      </c>
      <c r="E16" s="86" t="s">
        <v>130</v>
      </c>
      <c r="F16" s="86" t="s">
        <v>46</v>
      </c>
    </row>
    <row r="17" spans="1:256" ht="15.75">
      <c r="A17" s="201" t="s">
        <v>47</v>
      </c>
      <c r="B17" s="201"/>
      <c r="C17" s="117">
        <f>'прил.1'!K41</f>
        <v>188.46879230999997</v>
      </c>
      <c r="D17" s="117">
        <f>'прил.1'!P41</f>
        <v>233.46929935999998</v>
      </c>
      <c r="E17" s="117">
        <f>'прил.1'!U41</f>
        <v>259.50670837999996</v>
      </c>
      <c r="F17" s="117">
        <f>F18</f>
        <v>681.4448000499999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6" ht="15.75">
      <c r="A18" s="20" t="s">
        <v>48</v>
      </c>
      <c r="B18" s="21" t="s">
        <v>49</v>
      </c>
      <c r="C18" s="118">
        <f>C19+C29+C39</f>
        <v>188.46879230999997</v>
      </c>
      <c r="D18" s="118">
        <f>D19+D29+D39</f>
        <v>233.46929935999998</v>
      </c>
      <c r="E18" s="118">
        <f>E19+E29+E39</f>
        <v>259.50670837999996</v>
      </c>
      <c r="F18" s="124">
        <f>+C18+D18+E18</f>
        <v>681.4448000499999</v>
      </c>
    </row>
    <row r="19" spans="1:6" ht="15.75">
      <c r="A19" s="20" t="s">
        <v>50</v>
      </c>
      <c r="B19" s="22" t="s">
        <v>51</v>
      </c>
      <c r="C19" s="118">
        <f>'прил.1'!K41-C29-C39</f>
        <v>174.52381570199995</v>
      </c>
      <c r="D19" s="118">
        <f>'прил.1'!P41-D29-D39</f>
        <v>221.902016012</v>
      </c>
      <c r="E19" s="118">
        <f>'прил.1'!U41-E29-E39</f>
        <v>248.29242229999997</v>
      </c>
      <c r="F19" s="124">
        <f>+C19+D19+E19</f>
        <v>644.718254014</v>
      </c>
    </row>
    <row r="20" spans="1:6" ht="31.5">
      <c r="A20" s="20" t="s">
        <v>52</v>
      </c>
      <c r="B20" s="23" t="s">
        <v>131</v>
      </c>
      <c r="C20" s="118"/>
      <c r="D20" s="118"/>
      <c r="E20" s="118"/>
      <c r="F20" s="124"/>
    </row>
    <row r="21" spans="1:6" ht="15.75" hidden="1">
      <c r="A21" s="20"/>
      <c r="B21" s="24"/>
      <c r="C21" s="118"/>
      <c r="D21" s="118"/>
      <c r="E21" s="118"/>
      <c r="F21" s="124"/>
    </row>
    <row r="22" spans="1:6" ht="15.75" hidden="1">
      <c r="A22" s="20"/>
      <c r="B22" s="24"/>
      <c r="C22" s="118"/>
      <c r="D22" s="118"/>
      <c r="E22" s="118"/>
      <c r="F22" s="118"/>
    </row>
    <row r="23" spans="1:6" ht="15.75" hidden="1">
      <c r="A23" s="20"/>
      <c r="B23" s="24"/>
      <c r="C23" s="118"/>
      <c r="D23" s="118"/>
      <c r="E23" s="118"/>
      <c r="F23" s="118"/>
    </row>
    <row r="24" spans="1:6" ht="31.5">
      <c r="A24" s="20" t="s">
        <v>53</v>
      </c>
      <c r="B24" s="23" t="s">
        <v>132</v>
      </c>
      <c r="C24" s="118"/>
      <c r="D24" s="118"/>
      <c r="E24" s="118"/>
      <c r="F24" s="118"/>
    </row>
    <row r="25" spans="1:6" ht="15.75" hidden="1">
      <c r="A25" s="20"/>
      <c r="B25" s="23"/>
      <c r="C25" s="118"/>
      <c r="D25" s="118"/>
      <c r="E25" s="118"/>
      <c r="F25" s="118"/>
    </row>
    <row r="26" spans="1:6" ht="15.75" hidden="1">
      <c r="A26" s="20"/>
      <c r="B26" s="24"/>
      <c r="C26" s="118"/>
      <c r="D26" s="118"/>
      <c r="E26" s="118"/>
      <c r="F26" s="118"/>
    </row>
    <row r="27" spans="1:6" ht="15.75" hidden="1">
      <c r="A27" s="20"/>
      <c r="B27" s="24"/>
      <c r="C27" s="118"/>
      <c r="D27" s="118"/>
      <c r="E27" s="118"/>
      <c r="F27" s="118"/>
    </row>
    <row r="28" spans="1:6" ht="15.75">
      <c r="A28" s="20" t="s">
        <v>54</v>
      </c>
      <c r="B28" s="23" t="s">
        <v>55</v>
      </c>
      <c r="C28" s="118"/>
      <c r="D28" s="118"/>
      <c r="E28" s="118"/>
      <c r="F28" s="118"/>
    </row>
    <row r="29" spans="1:6" ht="15.75">
      <c r="A29" s="20" t="s">
        <v>56</v>
      </c>
      <c r="B29" s="23" t="s">
        <v>57</v>
      </c>
      <c r="C29" s="118">
        <f>C31</f>
        <v>11.62081384</v>
      </c>
      <c r="D29" s="118">
        <f>D31</f>
        <v>9.63940279</v>
      </c>
      <c r="E29" s="118">
        <f>E31</f>
        <v>9.3452384</v>
      </c>
      <c r="F29" s="124">
        <f>+C29+D29+E29</f>
        <v>30.60545503</v>
      </c>
    </row>
    <row r="30" spans="1:6" ht="31.5">
      <c r="A30" s="20" t="s">
        <v>58</v>
      </c>
      <c r="B30" s="23" t="s">
        <v>133</v>
      </c>
      <c r="C30" s="118"/>
      <c r="D30" s="118"/>
      <c r="E30" s="118"/>
      <c r="F30" s="124"/>
    </row>
    <row r="31" spans="1:6" s="154" customFormat="1" ht="15.75">
      <c r="A31" s="20" t="s">
        <v>134</v>
      </c>
      <c r="B31" s="24" t="s">
        <v>135</v>
      </c>
      <c r="C31" s="118">
        <v>11.62081384</v>
      </c>
      <c r="D31" s="118">
        <v>9.63940279</v>
      </c>
      <c r="E31" s="118">
        <v>9.3452384</v>
      </c>
      <c r="F31" s="118">
        <f>+C31+D31+E31</f>
        <v>30.60545503</v>
      </c>
    </row>
    <row r="32" spans="1:6" ht="15.75" hidden="1">
      <c r="A32" s="20"/>
      <c r="B32" s="24"/>
      <c r="C32" s="118"/>
      <c r="D32" s="118"/>
      <c r="E32" s="118"/>
      <c r="F32" s="89"/>
    </row>
    <row r="33" spans="1:6" ht="15.75" hidden="1">
      <c r="A33" s="20"/>
      <c r="B33" s="24"/>
      <c r="C33" s="118"/>
      <c r="D33" s="118"/>
      <c r="E33" s="118"/>
      <c r="F33" s="89"/>
    </row>
    <row r="34" spans="1:6" ht="15.75">
      <c r="A34" s="20" t="s">
        <v>59</v>
      </c>
      <c r="B34" s="23" t="s">
        <v>136</v>
      </c>
      <c r="C34" s="118"/>
      <c r="D34" s="118"/>
      <c r="E34" s="118"/>
      <c r="F34" s="89"/>
    </row>
    <row r="35" spans="1:6" ht="31.5">
      <c r="A35" s="20" t="s">
        <v>60</v>
      </c>
      <c r="B35" s="23" t="s">
        <v>61</v>
      </c>
      <c r="C35" s="118"/>
      <c r="D35" s="118"/>
      <c r="E35" s="118"/>
      <c r="F35" s="89"/>
    </row>
    <row r="36" spans="1:6" ht="15.75">
      <c r="A36" s="20" t="s">
        <v>137</v>
      </c>
      <c r="B36" s="24" t="s">
        <v>135</v>
      </c>
      <c r="C36" s="118"/>
      <c r="D36" s="118"/>
      <c r="E36" s="118"/>
      <c r="F36" s="89"/>
    </row>
    <row r="37" spans="1:6" ht="15.75" hidden="1">
      <c r="A37" s="20"/>
      <c r="B37" s="24"/>
      <c r="C37" s="118"/>
      <c r="D37" s="118"/>
      <c r="E37" s="118"/>
      <c r="F37" s="89"/>
    </row>
    <row r="38" spans="1:6" ht="15.75" hidden="1">
      <c r="A38" s="20"/>
      <c r="B38" s="24"/>
      <c r="C38" s="118"/>
      <c r="D38" s="118"/>
      <c r="E38" s="118"/>
      <c r="F38" s="89"/>
    </row>
    <row r="39" spans="1:6" s="88" customFormat="1" ht="15.75">
      <c r="A39" s="119" t="s">
        <v>62</v>
      </c>
      <c r="B39" s="120" t="s">
        <v>63</v>
      </c>
      <c r="C39" s="118">
        <f>C31*0.2</f>
        <v>2.3241627680000003</v>
      </c>
      <c r="D39" s="118">
        <f>D31*0.2</f>
        <v>1.927880558</v>
      </c>
      <c r="E39" s="118">
        <f>E31*0.2</f>
        <v>1.86904768</v>
      </c>
      <c r="F39" s="90">
        <f>SUM(C39:E39)</f>
        <v>6.121091006</v>
      </c>
    </row>
    <row r="40" spans="1:6" ht="15.75">
      <c r="A40" s="20" t="s">
        <v>64</v>
      </c>
      <c r="B40" s="22" t="s">
        <v>65</v>
      </c>
      <c r="C40" s="118"/>
      <c r="D40" s="118"/>
      <c r="E40" s="118"/>
      <c r="F40" s="90"/>
    </row>
    <row r="41" spans="1:8" ht="18.75">
      <c r="A41" s="20" t="s">
        <v>66</v>
      </c>
      <c r="B41" s="23" t="s">
        <v>138</v>
      </c>
      <c r="C41" s="118"/>
      <c r="D41" s="118"/>
      <c r="E41" s="118"/>
      <c r="F41" s="89"/>
      <c r="G41" s="91"/>
      <c r="H41" s="92"/>
    </row>
    <row r="42" spans="1:8" ht="18.75">
      <c r="A42" s="20" t="s">
        <v>139</v>
      </c>
      <c r="B42" s="23" t="s">
        <v>140</v>
      </c>
      <c r="C42" s="118"/>
      <c r="D42" s="118"/>
      <c r="E42" s="118"/>
      <c r="F42" s="89"/>
      <c r="G42" s="91"/>
      <c r="H42" s="92"/>
    </row>
    <row r="43" spans="1:6" ht="15.75">
      <c r="A43" s="20" t="s">
        <v>67</v>
      </c>
      <c r="B43" s="21" t="s">
        <v>68</v>
      </c>
      <c r="C43" s="118">
        <f>C44+C45+C46+C47+C48</f>
        <v>0</v>
      </c>
      <c r="D43" s="118">
        <f>D44+D45+D46+D47+D48</f>
        <v>0</v>
      </c>
      <c r="E43" s="118">
        <f>E44+E45+E46+E47+E48</f>
        <v>0</v>
      </c>
      <c r="F43" s="90">
        <f>SUM(C43:E43)</f>
        <v>0</v>
      </c>
    </row>
    <row r="44" spans="1:6" ht="15.75">
      <c r="A44" s="20" t="s">
        <v>69</v>
      </c>
      <c r="B44" s="22" t="s">
        <v>70</v>
      </c>
      <c r="C44" s="118"/>
      <c r="D44" s="118"/>
      <c r="E44" s="118"/>
      <c r="F44" s="89"/>
    </row>
    <row r="45" spans="1:6" ht="15.75">
      <c r="A45" s="20" t="s">
        <v>71</v>
      </c>
      <c r="B45" s="22" t="s">
        <v>72</v>
      </c>
      <c r="C45" s="118"/>
      <c r="D45" s="118"/>
      <c r="E45" s="118"/>
      <c r="F45" s="89"/>
    </row>
    <row r="46" spans="1:6" ht="15.75">
      <c r="A46" s="20" t="s">
        <v>73</v>
      </c>
      <c r="B46" s="22" t="s">
        <v>74</v>
      </c>
      <c r="C46" s="118"/>
      <c r="D46" s="118"/>
      <c r="E46" s="118"/>
      <c r="F46" s="89"/>
    </row>
    <row r="47" spans="1:6" ht="15.75">
      <c r="A47" s="20" t="s">
        <v>75</v>
      </c>
      <c r="B47" s="22" t="s">
        <v>76</v>
      </c>
      <c r="C47" s="118"/>
      <c r="D47" s="118"/>
      <c r="E47" s="118"/>
      <c r="F47" s="89"/>
    </row>
    <row r="48" spans="1:6" ht="15.75">
      <c r="A48" s="20" t="s">
        <v>77</v>
      </c>
      <c r="B48" s="22" t="s">
        <v>141</v>
      </c>
      <c r="C48" s="118"/>
      <c r="D48" s="118"/>
      <c r="E48" s="118"/>
      <c r="F48" s="89"/>
    </row>
    <row r="49" spans="1:6" ht="15.75">
      <c r="A49" s="20" t="s">
        <v>78</v>
      </c>
      <c r="B49" s="23" t="s">
        <v>142</v>
      </c>
      <c r="C49" s="118"/>
      <c r="D49" s="118"/>
      <c r="E49" s="118"/>
      <c r="F49" s="89"/>
    </row>
    <row r="50" spans="1:6" ht="31.5">
      <c r="A50" s="20" t="s">
        <v>79</v>
      </c>
      <c r="B50" s="24" t="s">
        <v>143</v>
      </c>
      <c r="C50" s="118"/>
      <c r="D50" s="118"/>
      <c r="E50" s="118"/>
      <c r="F50" s="89"/>
    </row>
    <row r="51" spans="1:6" ht="31.5">
      <c r="A51" s="20" t="s">
        <v>80</v>
      </c>
      <c r="B51" s="23" t="s">
        <v>144</v>
      </c>
      <c r="C51" s="118"/>
      <c r="D51" s="118"/>
      <c r="E51" s="118"/>
      <c r="F51" s="89"/>
    </row>
    <row r="52" spans="1:6" ht="47.25">
      <c r="A52" s="20" t="s">
        <v>81</v>
      </c>
      <c r="B52" s="24" t="s">
        <v>145</v>
      </c>
      <c r="C52" s="118"/>
      <c r="D52" s="118"/>
      <c r="E52" s="118"/>
      <c r="F52" s="89"/>
    </row>
    <row r="53" spans="1:6" ht="15.75">
      <c r="A53" s="20" t="s">
        <v>82</v>
      </c>
      <c r="B53" s="22" t="s">
        <v>83</v>
      </c>
      <c r="C53" s="118"/>
      <c r="D53" s="118"/>
      <c r="E53" s="118"/>
      <c r="F53" s="89"/>
    </row>
    <row r="54" spans="1:6" ht="15.75">
      <c r="A54" s="20" t="s">
        <v>84</v>
      </c>
      <c r="B54" s="22" t="s">
        <v>85</v>
      </c>
      <c r="C54" s="118"/>
      <c r="D54" s="118"/>
      <c r="E54" s="118"/>
      <c r="F54" s="89"/>
    </row>
    <row r="56" spans="1:43" ht="15.75">
      <c r="A56" s="160"/>
      <c r="B56" s="160"/>
      <c r="C56" s="160"/>
      <c r="D56" s="160"/>
      <c r="E56" s="160"/>
      <c r="F56" s="16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60"/>
      <c r="B57" s="160"/>
      <c r="C57" s="160"/>
      <c r="D57" s="160"/>
      <c r="E57" s="160"/>
      <c r="F57" s="16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95"/>
      <c r="B58" s="195"/>
      <c r="C58" s="195"/>
      <c r="D58" s="195"/>
      <c r="E58" s="195"/>
      <c r="F58" s="19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95"/>
      <c r="B59" s="195"/>
      <c r="C59" s="195"/>
      <c r="D59" s="195"/>
      <c r="E59" s="195"/>
      <c r="F59" s="19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63"/>
      <c r="B60" s="163"/>
      <c r="C60" s="163"/>
      <c r="D60" s="163"/>
      <c r="E60" s="163"/>
      <c r="F60" s="163"/>
      <c r="G60" s="14"/>
    </row>
    <row r="61" spans="1:6" ht="15.75">
      <c r="A61" s="196"/>
      <c r="B61" s="196"/>
      <c r="C61" s="196"/>
      <c r="D61" s="196"/>
      <c r="E61" s="196"/>
      <c r="F61" s="196"/>
    </row>
    <row r="63" spans="3:6" ht="15.75">
      <c r="C63" s="94"/>
      <c r="D63" s="94"/>
      <c r="E63" s="94"/>
      <c r="F63" s="94"/>
    </row>
    <row r="64" spans="3:5" ht="15.75">
      <c r="C64" s="95"/>
      <c r="D64" s="95"/>
      <c r="E64" s="95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Русакова Юлия Вадимовна</cp:lastModifiedBy>
  <cp:lastPrinted>2020-04-06T10:36:20Z</cp:lastPrinted>
  <dcterms:created xsi:type="dcterms:W3CDTF">2004-09-19T06:34:55Z</dcterms:created>
  <dcterms:modified xsi:type="dcterms:W3CDTF">2023-03-31T14:08:30Z</dcterms:modified>
  <cp:category/>
  <cp:version/>
  <cp:contentType/>
  <cp:contentStatus/>
</cp:coreProperties>
</file>