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  <externalReference r:id="rId9"/>
    <externalReference r:id="rId10"/>
  </externalReferences>
  <definedNames>
    <definedName name="_xlnm.Print_Area" localSheetId="0">'прил.1'!$A$1:$AX$32</definedName>
    <definedName name="_xlnm.Print_Area" localSheetId="1">'прил.2'!$A$1:$P$31</definedName>
    <definedName name="_xlnm.Print_Area" localSheetId="2">'прил.3'!$A$1:$W$32</definedName>
    <definedName name="_xlnm.Print_Area" localSheetId="3">'прил.4'!$A$1:$V$37</definedName>
    <definedName name="_xlnm.Print_Area" localSheetId="4">'прил.5'!$A$1:$G$54</definedName>
    <definedName name="Excel_BuiltIn_Print_Area" localSheetId="0">'прил.1'!$A$1:$AX$32</definedName>
    <definedName name="Excel_BuiltIn_Print_Area" localSheetId="1">'прил.2'!$A$1:$P$31</definedName>
    <definedName name="Excel_BuiltIn_Print_Area" localSheetId="2">'прил.3'!$A$1:$W$32</definedName>
    <definedName name="Excel_BuiltIn_Print_Area" localSheetId="3">'прил.4'!$A$1:$V$37</definedName>
    <definedName name="Excel_BuiltIn_Print_Area" localSheetId="4">'прил.5'!$A$1:$H$54</definedName>
  </definedNames>
  <calcPr fullCalcOnLoad="1"/>
</workbook>
</file>

<file path=xl/sharedStrings.xml><?xml version="1.0" encoding="utf-8"?>
<sst xmlns="http://schemas.openxmlformats.org/spreadsheetml/2006/main" count="367" uniqueCount="220">
  <si>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</si>
  <si>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</si>
  <si>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</si>
  <si>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r>
      <rPr>
        <u val="single"/>
        <sz val="14"/>
        <rFont val="Times New Roman"/>
        <family val="1"/>
      </rPr>
      <t xml:space="preserve"> "АтомЭнергоСбыт"</t>
    </r>
    <r>
      <rPr>
        <sz val="14"/>
        <rFont val="Times New Roman"/>
        <family val="1"/>
      </rPr>
      <t xml:space="preserve"> Курск</t>
    </r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</si>
  <si>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</si>
  <si>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</si>
  <si>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</si>
  <si>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</si>
  <si>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</si>
  <si>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</si>
  <si>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</si>
  <si>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</si>
  <si>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</si>
  <si>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Финанасирование капитальных вложений в прогнозных ценах соответствующих лет, млн. рублей (с НДС)</t>
  </si>
  <si>
    <t>План</t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</si>
  <si>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>2024 года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</si>
  <si>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2025 года 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</si>
  <si>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2026 года 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</si>
  <si>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2027 года </t>
    </r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</si>
  <si>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</si>
  <si>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</si>
  <si>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</si>
  <si>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</si>
  <si>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</si>
  <si>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План 
На 01.01.2024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</si>
  <si>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</si>
  <si>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</si>
  <si>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</si>
  <si>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(тарифам), в т.ч.</t>
  </si>
  <si>
    <t>амортизация</t>
  </si>
  <si>
    <t>прибыль на капитальные вложения</t>
  </si>
  <si>
    <t>возврат налога на добавленную стоимость</t>
  </si>
  <si>
    <t>иных источников финансирования</t>
  </si>
  <si>
    <t>11</t>
  </si>
  <si>
    <t>11.1</t>
  </si>
  <si>
    <t>11.2</t>
  </si>
  <si>
    <t>11.3</t>
  </si>
  <si>
    <t>11.3.1</t>
  </si>
  <si>
    <t>11.3.2</t>
  </si>
  <si>
    <t>11.4</t>
  </si>
  <si>
    <t>11.5</t>
  </si>
  <si>
    <t>12.1</t>
  </si>
  <si>
    <t>12.2</t>
  </si>
  <si>
    <t>12.3</t>
  </si>
  <si>
    <t>12.3.1</t>
  </si>
  <si>
    <t>12.3.2</t>
  </si>
  <si>
    <t>12.4</t>
  </si>
  <si>
    <t>12.5</t>
  </si>
  <si>
    <t>13</t>
  </si>
  <si>
    <t>13.1</t>
  </si>
  <si>
    <t>13.2</t>
  </si>
  <si>
    <t>13.3</t>
  </si>
  <si>
    <t>13.3.1</t>
  </si>
  <si>
    <t>13.3.2</t>
  </si>
  <si>
    <t>13.4</t>
  </si>
  <si>
    <t>13.5</t>
  </si>
  <si>
    <t>14</t>
  </si>
  <si>
    <t>14.1</t>
  </si>
  <si>
    <t>14.2</t>
  </si>
  <si>
    <t>14.3</t>
  </si>
  <si>
    <t>14.3.1</t>
  </si>
  <si>
    <t>14.3.2</t>
  </si>
  <si>
    <t>14.4</t>
  </si>
  <si>
    <t>14.5</t>
  </si>
  <si>
    <t>15</t>
  </si>
  <si>
    <t>15.1</t>
  </si>
  <si>
    <t>15.2</t>
  </si>
  <si>
    <t>15.3</t>
  </si>
  <si>
    <t>15.3.1</t>
  </si>
  <si>
    <t>15.3.2</t>
  </si>
  <si>
    <t>15.4</t>
  </si>
  <si>
    <t>15.5</t>
  </si>
  <si>
    <t>1.</t>
  </si>
  <si>
    <t xml:space="preserve">Приобретение имущества общего и специального назначения </t>
  </si>
  <si>
    <t>1.1.</t>
  </si>
  <si>
    <t>Капитальный ремонт помещений здания АУП</t>
  </si>
  <si>
    <t>N_O01</t>
  </si>
  <si>
    <t>2.</t>
  </si>
  <si>
    <t xml:space="preserve">Приобретение ИТ-имущества </t>
  </si>
  <si>
    <t>2.1.</t>
  </si>
  <si>
    <t>Источники бесперебойного питания</t>
  </si>
  <si>
    <t>N_O02</t>
  </si>
  <si>
    <t>2.2.</t>
  </si>
  <si>
    <t>Сервера</t>
  </si>
  <si>
    <t>N_O03</t>
  </si>
  <si>
    <t>2.3.</t>
  </si>
  <si>
    <t>Персональные компьютеры</t>
  </si>
  <si>
    <t>N_O04</t>
  </si>
  <si>
    <t>2.4.</t>
  </si>
  <si>
    <t>Оргтехника</t>
  </si>
  <si>
    <t>N_O05</t>
  </si>
  <si>
    <t>2.5.</t>
  </si>
  <si>
    <t>Система хранения данных</t>
  </si>
  <si>
    <t>N_O06</t>
  </si>
  <si>
    <t>2.6.</t>
  </si>
  <si>
    <t>Сетевые устройства и связь</t>
  </si>
  <si>
    <t>N_O07</t>
  </si>
  <si>
    <t>2.7.</t>
  </si>
  <si>
    <t>Центр обработки данных</t>
  </si>
  <si>
    <t>N_O08</t>
  </si>
  <si>
    <t>3.</t>
  </si>
  <si>
    <t>Оснащение интеллектуальной системой учета</t>
  </si>
  <si>
    <t>3.1.</t>
  </si>
  <si>
    <t xml:space="preserve">Оборудование многоквартирных жилых домов интеллектуальной системой учета </t>
  </si>
  <si>
    <t>N_O09</t>
  </si>
  <si>
    <t>4.</t>
  </si>
  <si>
    <t>Иные проекты</t>
  </si>
  <si>
    <t>ИТОГО</t>
  </si>
  <si>
    <t>Приложение  № 2</t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</si>
  <si>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</si>
  <si>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</si>
  <si>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</si>
  <si>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Год окончания реализации инвестиционного проекта</t>
  </si>
  <si>
    <r>
      <rPr>
        <sz val="12"/>
        <rFont val="Times New Roman"/>
        <family val="1"/>
      </rP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</si>
  <si>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</si>
  <si>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</si>
  <si>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Освоение капитальных вложений в прогнозных  ценах соответствующих лет,млн.рублей (без НДС)</t>
  </si>
  <si>
    <t>План 
На 01.01.2024</t>
  </si>
  <si>
    <t>2024 год</t>
  </si>
  <si>
    <t>2025 год</t>
  </si>
  <si>
    <t>2026 год</t>
  </si>
  <si>
    <t>2027 год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</si>
  <si>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</si>
  <si>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</si>
  <si>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</si>
  <si>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</si>
  <si>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</si>
  <si>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3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</si>
  <si>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</si>
  <si>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</si>
  <si>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</si>
  <si>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деятельности(мощностей)
 в эксплуатацию</t>
  </si>
  <si>
    <t>1 квартал 
2024 года</t>
  </si>
  <si>
    <t>2 квартал 
2024 года</t>
  </si>
  <si>
    <t>3 квартал 
2024 года</t>
  </si>
  <si>
    <t>4 квартал 
2024 года</t>
  </si>
  <si>
    <t>Итого</t>
  </si>
  <si>
    <t>Утвержденный 
план</t>
  </si>
  <si>
    <t>шт.</t>
  </si>
  <si>
    <t>Другое</t>
  </si>
  <si>
    <t>Иные разделы, отражающие специфику деятельности общества всего, в т.ч.:</t>
  </si>
  <si>
    <t>Приложение  № 4</t>
  </si>
  <si>
    <t>Раздел 3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</si>
  <si>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</si>
  <si>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</t>
  </si>
  <si>
    <t>1 квартал 2024 года</t>
  </si>
  <si>
    <t>2 квартал 2024 года</t>
  </si>
  <si>
    <t>3 квартал 2024 года</t>
  </si>
  <si>
    <t>4 квартал 2024 года</t>
  </si>
  <si>
    <t>нематериальные активы</t>
  </si>
  <si>
    <t>основные 
средства</t>
  </si>
  <si>
    <t>основные
 средства</t>
  </si>
  <si>
    <t>млн рублей (без НДС)</t>
  </si>
  <si>
    <t>Итого:</t>
  </si>
  <si>
    <t>Приложение  № 5</t>
  </si>
  <si>
    <r>
      <rPr>
        <b/>
        <sz val="12"/>
        <rFont val="Times New Roman"/>
        <family val="1"/>
      </rP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</si>
  <si>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 xml:space="preserve"> "АтомЭнергоСбыт" Курск</t>
  </si>
  <si>
    <t>_______                               КУРСКАЯ ОБЛАСТЬ________________________</t>
  </si>
  <si>
    <t>наименование субъекта Российской Федерации</t>
  </si>
  <si>
    <t>млн рублей</t>
  </si>
  <si>
    <t>№ п/п</t>
  </si>
  <si>
    <t>Показатель</t>
  </si>
  <si>
    <t xml:space="preserve">Итого </t>
  </si>
  <si>
    <t>Утвержденный план</t>
  </si>
  <si>
    <t>6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</si>
  <si>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</si>
  <si>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</si>
  <si>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</si>
  <si>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</si>
  <si>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</si>
  <si>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</si>
  <si>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полученная от реализации продукции и оказанных услуг по регулируемым ценам (тарифам)</t>
  </si>
  <si>
    <t>1.1.2</t>
  </si>
  <si>
    <t>прибыль от продажи электрической энергии (мощности) по нерегулируемым ценам всего, в том числе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</si>
  <si>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</si>
  <si>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</si>
  <si>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</si>
  <si>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</si>
  <si>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</si>
  <si>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</si>
  <si>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</si>
  <si>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</si>
  <si>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</si>
  <si>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</si>
  <si>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</si>
  <si>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</si>
  <si>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</si>
  <si>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Реализация электрической энергии и мощности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</si>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</sst>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%"/>
    <numFmt numFmtId="166" formatCode="_-* #,##0.00_р_._-;\-* #,##0.00_р_._-;_-* \-??_р_._-;_-@_-"/>
    <numFmt numFmtId="167" formatCode="#,##0_ ;\-#,##0\ "/>
    <numFmt numFmtId="168" formatCode="_-* #,##0.00\ _р_._-;\-* #,##0.00\ _р_._-;_-* \-??\ _р_._-;_-@_-"/>
    <numFmt numFmtId="169" formatCode="0.00000"/>
    <numFmt numFmtId="170" formatCode="0.000"/>
    <numFmt numFmtId="171" formatCode="@"/>
    <numFmt numFmtId="172" formatCode="0"/>
    <numFmt numFmtId="173" formatCode="0.00"/>
    <numFmt numFmtId="174" formatCode="dd/mm/yyyy"/>
    <numFmt numFmtId="175" formatCode="0.0"/>
    <numFmt numFmtId="176" formatCode="#,##0.0"/>
    <numFmt numFmtId="177" formatCode="mm/yy"/>
    <numFmt numFmtId="178" formatCode="0.00000000"/>
    <numFmt numFmtId="179" formatCode="_-* #,##0.0\ _₽_-;\-* #,##0.0\ _₽_-;_-* \-?\ _₽_-;_-@_-"/>
    <numFmt numFmtId="180" formatCode="0.0000"/>
    <numFmt numFmtId="181" formatCode="General"/>
    <numFmt numFmtId="182" formatCode="_-* #,##0.00\ _₽_-;\-* #,##0.00\ _₽_-;_-* \-??\ _₽_-;_-@_-"/>
    <numFmt numFmtId="183" formatCode="#,##0.0000"/>
    <numFmt numFmtId="184" formatCode="_-* #,##0.000\ _₽_-;\-* #,##0.000\ _₽_-;_-* \-???\ _₽_-;_-@_-"/>
    <numFmt numFmtId="185" formatCode="#,##0"/>
    <numFmt numFmtId="186" formatCode="#,##0.00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b/>
      <sz val="12"/>
      <color indexed="25"/>
      <name val="Times New Roman"/>
      <family val="1"/>
    </font>
    <font>
      <b/>
      <sz val="10"/>
      <color indexed="25"/>
      <name val="Arial Cyr"/>
      <family val="0"/>
    </font>
    <font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8" fillId="0" borderId="9" applyNumberFormat="0" applyFill="0" applyAlignment="0" applyProtection="0"/>
    <xf numFmtId="164" fontId="1" fillId="0" borderId="0">
      <alignment/>
      <protection/>
    </xf>
    <xf numFmtId="164" fontId="19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20" fillId="4" borderId="0" applyNumberFormat="0" applyBorder="0" applyAlignment="0" applyProtection="0"/>
  </cellStyleXfs>
  <cellXfs count="252">
    <xf numFmtId="164" fontId="0" fillId="0" borderId="0" xfId="0" applyAlignment="1">
      <alignment/>
    </xf>
    <xf numFmtId="164" fontId="14" fillId="0" borderId="0" xfId="0" applyFont="1" applyFill="1" applyAlignment="1">
      <alignment/>
    </xf>
    <xf numFmtId="164" fontId="14" fillId="24" borderId="0" xfId="0" applyFont="1" applyFill="1" applyAlignment="1">
      <alignment/>
    </xf>
    <xf numFmtId="164" fontId="21" fillId="0" borderId="0" xfId="61" applyFont="1" applyFill="1" applyAlignment="1">
      <alignment horizontal="right" vertical="center"/>
      <protection/>
    </xf>
    <xf numFmtId="164" fontId="21" fillId="0" borderId="0" xfId="61" applyFont="1" applyFill="1" applyAlignment="1">
      <alignment horizontal="right"/>
      <protection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/>
    </xf>
    <xf numFmtId="164" fontId="21" fillId="0" borderId="0" xfId="0" applyFont="1" applyFill="1" applyBorder="1" applyAlignment="1">
      <alignment horizontal="center" vertical="center"/>
    </xf>
    <xf numFmtId="164" fontId="23" fillId="0" borderId="0" xfId="72" applyFont="1" applyFill="1" applyBorder="1" applyAlignment="1">
      <alignment horizontal="center" vertical="center"/>
      <protection/>
    </xf>
    <xf numFmtId="164" fontId="21" fillId="0" borderId="0" xfId="72" applyFont="1" applyFill="1" applyAlignment="1">
      <alignment horizontal="center" vertical="center"/>
      <protection/>
    </xf>
    <xf numFmtId="164" fontId="22" fillId="0" borderId="0" xfId="72" applyFont="1" applyFill="1" applyAlignment="1">
      <alignment vertical="center"/>
      <protection/>
    </xf>
    <xf numFmtId="164" fontId="14" fillId="0" borderId="0" xfId="72" applyFont="1" applyFill="1" applyBorder="1" applyAlignment="1">
      <alignment horizontal="center" vertical="top"/>
      <protection/>
    </xf>
    <xf numFmtId="164" fontId="14" fillId="0" borderId="0" xfId="72" applyFont="1" applyFill="1" applyAlignment="1">
      <alignment horizontal="center" vertical="top"/>
      <protection/>
    </xf>
    <xf numFmtId="164" fontId="14" fillId="0" borderId="0" xfId="72" applyFont="1" applyFill="1" applyAlignment="1">
      <alignment vertical="top"/>
      <protection/>
    </xf>
    <xf numFmtId="169" fontId="14" fillId="0" borderId="0" xfId="0" applyNumberFormat="1" applyFont="1" applyFill="1" applyAlignment="1">
      <alignment/>
    </xf>
    <xf numFmtId="170" fontId="14" fillId="0" borderId="0" xfId="0" applyNumberFormat="1" applyFont="1" applyFill="1" applyAlignment="1">
      <alignment/>
    </xf>
    <xf numFmtId="164" fontId="14" fillId="0" borderId="10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textRotation="90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4" fontId="14" fillId="0" borderId="14" xfId="0" applyFont="1" applyFill="1" applyBorder="1" applyAlignment="1">
      <alignment horizontal="center" vertical="center" textRotation="90" wrapText="1"/>
    </xf>
    <xf numFmtId="164" fontId="14" fillId="0" borderId="12" xfId="0" applyFont="1" applyFill="1" applyBorder="1" applyAlignment="1">
      <alignment horizontal="center" vertical="center" textRotation="90" wrapText="1"/>
    </xf>
    <xf numFmtId="164" fontId="14" fillId="0" borderId="15" xfId="0" applyFont="1" applyFill="1" applyBorder="1" applyAlignment="1">
      <alignment horizontal="center" vertical="center" textRotation="90" wrapText="1"/>
    </xf>
    <xf numFmtId="164" fontId="14" fillId="0" borderId="16" xfId="0" applyFont="1" applyFill="1" applyBorder="1" applyAlignment="1">
      <alignment horizontal="center" vertical="center" textRotation="90" wrapText="1"/>
    </xf>
    <xf numFmtId="164" fontId="14" fillId="0" borderId="17" xfId="0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171" fontId="14" fillId="0" borderId="18" xfId="0" applyNumberFormat="1" applyFont="1" applyFill="1" applyBorder="1" applyAlignment="1">
      <alignment horizontal="center" vertical="center" wrapText="1"/>
    </xf>
    <xf numFmtId="171" fontId="14" fillId="0" borderId="13" xfId="0" applyNumberFormat="1" applyFont="1" applyFill="1" applyBorder="1" applyAlignment="1">
      <alignment horizontal="center" vertical="center" wrapText="1"/>
    </xf>
    <xf numFmtId="172" fontId="25" fillId="0" borderId="17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>
      <alignment horizontal="center" vertical="center"/>
    </xf>
    <xf numFmtId="172" fontId="25" fillId="0" borderId="12" xfId="72" applyNumberFormat="1" applyFont="1" applyFill="1" applyBorder="1" applyAlignment="1">
      <alignment horizontal="center" vertical="center" wrapText="1"/>
      <protection/>
    </xf>
    <xf numFmtId="173" fontId="25" fillId="0" borderId="12" xfId="72" applyNumberFormat="1" applyFont="1" applyFill="1" applyBorder="1" applyAlignment="1">
      <alignment horizontal="center" vertical="center" wrapText="1"/>
      <protection/>
    </xf>
    <xf numFmtId="173" fontId="14" fillId="0" borderId="12" xfId="72" applyNumberFormat="1" applyFont="1" applyFill="1" applyBorder="1" applyAlignment="1">
      <alignment horizontal="center" vertical="center" wrapText="1"/>
      <protection/>
    </xf>
    <xf numFmtId="174" fontId="14" fillId="0" borderId="12" xfId="72" applyNumberFormat="1" applyFont="1" applyFill="1" applyBorder="1" applyAlignment="1">
      <alignment horizontal="center" vertical="center" wrapText="1"/>
      <protection/>
    </xf>
    <xf numFmtId="173" fontId="25" fillId="0" borderId="13" xfId="72" applyNumberFormat="1" applyFont="1" applyFill="1" applyBorder="1" applyAlignment="1">
      <alignment horizontal="center" vertical="center" wrapText="1"/>
      <protection/>
    </xf>
    <xf numFmtId="164" fontId="25" fillId="0" borderId="0" xfId="0" applyFont="1" applyFill="1" applyAlignment="1">
      <alignment/>
    </xf>
    <xf numFmtId="173" fontId="14" fillId="0" borderId="17" xfId="0" applyNumberFormat="1" applyFont="1" applyFill="1" applyBorder="1" applyAlignment="1">
      <alignment horizontal="center" vertical="center" wrapText="1"/>
    </xf>
    <xf numFmtId="173" fontId="26" fillId="0" borderId="12" xfId="0" applyNumberFormat="1" applyFont="1" applyFill="1" applyBorder="1" applyAlignment="1">
      <alignment horizontal="left" vertical="center" wrapText="1"/>
    </xf>
    <xf numFmtId="172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3" xfId="72" applyNumberFormat="1" applyFont="1" applyFill="1" applyBorder="1" applyAlignment="1">
      <alignment horizontal="center" vertical="center" wrapText="1"/>
      <protection/>
    </xf>
    <xf numFmtId="176" fontId="27" fillId="0" borderId="0" xfId="0" applyNumberFormat="1" applyFont="1" applyFill="1" applyAlignment="1">
      <alignment/>
    </xf>
    <xf numFmtId="173" fontId="14" fillId="0" borderId="12" xfId="0" applyNumberFormat="1" applyFont="1" applyFill="1" applyBorder="1" applyAlignment="1">
      <alignment horizontal="left" vertical="center" wrapText="1"/>
    </xf>
    <xf numFmtId="173" fontId="14" fillId="24" borderId="12" xfId="0" applyNumberFormat="1" applyFont="1" applyFill="1" applyBorder="1" applyAlignment="1">
      <alignment horizontal="left" vertical="center" wrapText="1"/>
    </xf>
    <xf numFmtId="172" fontId="14" fillId="24" borderId="12" xfId="72" applyNumberFormat="1" applyFont="1" applyFill="1" applyBorder="1" applyAlignment="1">
      <alignment horizontal="center" vertical="center" wrapText="1"/>
      <protection/>
    </xf>
    <xf numFmtId="173" fontId="14" fillId="24" borderId="12" xfId="72" applyNumberFormat="1" applyFont="1" applyFill="1" applyBorder="1" applyAlignment="1">
      <alignment horizontal="center" vertical="center" wrapText="1"/>
      <protection/>
    </xf>
    <xf numFmtId="164" fontId="25" fillId="0" borderId="17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left" vertical="center" wrapText="1"/>
    </xf>
    <xf numFmtId="164" fontId="14" fillId="0" borderId="12" xfId="72" applyFont="1" applyFill="1" applyBorder="1" applyAlignment="1">
      <alignment horizontal="center" vertical="center" wrapText="1"/>
      <protection/>
    </xf>
    <xf numFmtId="177" fontId="14" fillId="0" borderId="12" xfId="72" applyNumberFormat="1" applyFont="1" applyFill="1" applyBorder="1" applyAlignment="1">
      <alignment horizontal="center" vertical="center" wrapText="1"/>
      <protection/>
    </xf>
    <xf numFmtId="175" fontId="25" fillId="0" borderId="13" xfId="72" applyNumberFormat="1" applyFont="1" applyFill="1" applyBorder="1" applyAlignment="1">
      <alignment horizontal="center" vertical="center" wrapText="1"/>
      <protection/>
    </xf>
    <xf numFmtId="164" fontId="14" fillId="0" borderId="12" xfId="0" applyFont="1" applyFill="1" applyBorder="1" applyAlignment="1">
      <alignment horizontal="left" vertical="center" wrapText="1"/>
    </xf>
    <xf numFmtId="164" fontId="22" fillId="0" borderId="12" xfId="0" applyFont="1" applyFill="1" applyBorder="1" applyAlignment="1">
      <alignment horizontal="left" vertical="center" wrapText="1"/>
    </xf>
    <xf numFmtId="173" fontId="28" fillId="0" borderId="12" xfId="0" applyNumberFormat="1" applyFont="1" applyFill="1" applyBorder="1" applyAlignment="1">
      <alignment horizontal="center"/>
    </xf>
    <xf numFmtId="173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2" xfId="72" applyNumberFormat="1" applyFont="1" applyFill="1" applyBorder="1" applyAlignment="1">
      <alignment horizontal="center" vertical="center" wrapText="1"/>
      <protection/>
    </xf>
    <xf numFmtId="170" fontId="29" fillId="0" borderId="0" xfId="0" applyNumberFormat="1" applyFont="1" applyFill="1" applyAlignment="1">
      <alignment/>
    </xf>
    <xf numFmtId="170" fontId="30" fillId="0" borderId="0" xfId="0" applyNumberFormat="1" applyFont="1" applyAlignment="1">
      <alignment/>
    </xf>
    <xf numFmtId="173" fontId="22" fillId="0" borderId="12" xfId="0" applyNumberFormat="1" applyFont="1" applyFill="1" applyBorder="1" applyAlignment="1">
      <alignment horizontal="left" vertical="center" wrapText="1"/>
    </xf>
    <xf numFmtId="173" fontId="25" fillId="24" borderId="12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 wrapText="1"/>
    </xf>
    <xf numFmtId="173" fontId="25" fillId="0" borderId="20" xfId="0" applyNumberFormat="1" applyFont="1" applyFill="1" applyBorder="1" applyAlignment="1">
      <alignment horizontal="left" vertical="center" wrapText="1"/>
    </xf>
    <xf numFmtId="173" fontId="25" fillId="0" borderId="20" xfId="0" applyNumberFormat="1" applyFont="1" applyFill="1" applyBorder="1" applyAlignment="1">
      <alignment horizontal="center" vertical="center"/>
    </xf>
    <xf numFmtId="172" fontId="25" fillId="0" borderId="20" xfId="72" applyNumberFormat="1" applyFont="1" applyFill="1" applyBorder="1" applyAlignment="1">
      <alignment horizontal="center" vertical="center" wrapText="1"/>
      <protection/>
    </xf>
    <xf numFmtId="175" fontId="25" fillId="0" borderId="20" xfId="72" applyNumberFormat="1" applyFont="1" applyFill="1" applyBorder="1" applyAlignment="1">
      <alignment horizontal="center" vertical="center" wrapText="1"/>
      <protection/>
    </xf>
    <xf numFmtId="173" fontId="25" fillId="0" borderId="20" xfId="72" applyNumberFormat="1" applyFont="1" applyFill="1" applyBorder="1" applyAlignment="1">
      <alignment horizontal="center" vertical="center" wrapText="1"/>
      <protection/>
    </xf>
    <xf numFmtId="175" fontId="25" fillId="0" borderId="21" xfId="72" applyNumberFormat="1" applyFont="1" applyFill="1" applyBorder="1" applyAlignment="1">
      <alignment horizontal="center" vertical="center" wrapText="1"/>
      <protection/>
    </xf>
    <xf numFmtId="173" fontId="22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4" fontId="31" fillId="0" borderId="0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 wrapText="1"/>
    </xf>
    <xf numFmtId="173" fontId="14" fillId="0" borderId="0" xfId="0" applyNumberFormat="1" applyFont="1" applyFill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79" fontId="14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 horizontal="center" wrapText="1"/>
    </xf>
    <xf numFmtId="172" fontId="27" fillId="0" borderId="0" xfId="0" applyNumberFormat="1" applyFont="1" applyFill="1" applyAlignment="1">
      <alignment horizontal="center" wrapText="1"/>
    </xf>
    <xf numFmtId="180" fontId="14" fillId="0" borderId="0" xfId="0" applyNumberFormat="1" applyFont="1" applyFill="1" applyAlignment="1">
      <alignment wrapText="1"/>
    </xf>
    <xf numFmtId="164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wrapText="1"/>
    </xf>
    <xf numFmtId="180" fontId="14" fillId="0" borderId="0" xfId="0" applyNumberFormat="1" applyFont="1" applyFill="1" applyBorder="1" applyAlignment="1">
      <alignment wrapText="1"/>
    </xf>
    <xf numFmtId="170" fontId="14" fillId="0" borderId="0" xfId="0" applyNumberFormat="1" applyFont="1" applyFill="1" applyBorder="1" applyAlignment="1">
      <alignment wrapText="1"/>
    </xf>
    <xf numFmtId="170" fontId="14" fillId="24" borderId="0" xfId="0" applyNumberFormat="1" applyFont="1" applyFill="1" applyAlignment="1">
      <alignment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 horizontal="center"/>
    </xf>
    <xf numFmtId="164" fontId="14" fillId="0" borderId="0" xfId="61" applyFont="1" applyFill="1" applyAlignment="1">
      <alignment horizontal="right" vertical="center"/>
      <protection/>
    </xf>
    <xf numFmtId="175" fontId="14" fillId="0" borderId="0" xfId="0" applyNumberFormat="1" applyFont="1" applyFill="1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72" applyNumberFormat="1" applyFont="1" applyFill="1" applyBorder="1" applyAlignment="1">
      <alignment horizontal="center" vertical="center"/>
      <protection/>
    </xf>
    <xf numFmtId="172" fontId="25" fillId="0" borderId="0" xfId="0" applyNumberFormat="1" applyFont="1" applyFill="1" applyBorder="1" applyAlignment="1">
      <alignment horizontal="center" vertical="top"/>
    </xf>
    <xf numFmtId="164" fontId="14" fillId="0" borderId="22" xfId="0" applyFont="1" applyFill="1" applyBorder="1" applyAlignment="1">
      <alignment horizontal="center" vertical="center" wrapText="1"/>
    </xf>
    <xf numFmtId="164" fontId="14" fillId="0" borderId="23" xfId="0" applyFont="1" applyFill="1" applyBorder="1" applyAlignment="1">
      <alignment horizontal="center" vertical="center" wrapText="1"/>
    </xf>
    <xf numFmtId="164" fontId="14" fillId="0" borderId="24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/>
    </xf>
    <xf numFmtId="164" fontId="14" fillId="0" borderId="14" xfId="0" applyFont="1" applyFill="1" applyBorder="1" applyAlignment="1">
      <alignment horizontal="center" vertical="center" wrapText="1"/>
    </xf>
    <xf numFmtId="164" fontId="14" fillId="0" borderId="12" xfId="61" applyFont="1" applyFill="1" applyBorder="1" applyAlignment="1">
      <alignment horizontal="center" vertical="center" textRotation="90" wrapText="1"/>
      <protection/>
    </xf>
    <xf numFmtId="173" fontId="25" fillId="0" borderId="17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lef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173" fontId="26" fillId="0" borderId="12" xfId="15" applyNumberFormat="1" applyFont="1" applyFill="1" applyBorder="1" applyAlignment="1" applyProtection="1">
      <alignment horizontal="center" vertical="center" wrapText="1"/>
      <protection/>
    </xf>
    <xf numFmtId="173" fontId="14" fillId="0" borderId="12" xfId="0" applyNumberFormat="1" applyFont="1" applyFill="1" applyBorder="1" applyAlignment="1">
      <alignment/>
    </xf>
    <xf numFmtId="173" fontId="14" fillId="0" borderId="12" xfId="0" applyNumberFormat="1" applyFont="1" applyFill="1" applyBorder="1" applyAlignment="1">
      <alignment horizontal="center"/>
    </xf>
    <xf numFmtId="173" fontId="14" fillId="0" borderId="13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3" fontId="25" fillId="0" borderId="12" xfId="0" applyNumberFormat="1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/>
    </xf>
    <xf numFmtId="175" fontId="14" fillId="0" borderId="12" xfId="0" applyNumberFormat="1" applyFont="1" applyFill="1" applyBorder="1" applyAlignment="1">
      <alignment horizontal="center"/>
    </xf>
    <xf numFmtId="175" fontId="14" fillId="0" borderId="13" xfId="0" applyNumberFormat="1" applyFont="1" applyFill="1" applyBorder="1" applyAlignment="1">
      <alignment horizontal="center"/>
    </xf>
    <xf numFmtId="175" fontId="27" fillId="0" borderId="0" xfId="0" applyNumberFormat="1" applyFont="1" applyFill="1" applyAlignment="1">
      <alignment/>
    </xf>
    <xf numFmtId="173" fontId="25" fillId="24" borderId="12" xfId="0" applyNumberFormat="1" applyFont="1" applyFill="1" applyBorder="1" applyAlignment="1">
      <alignment horizontal="center"/>
    </xf>
    <xf numFmtId="172" fontId="14" fillId="24" borderId="12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/>
    </xf>
    <xf numFmtId="172" fontId="25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vertical="center"/>
    </xf>
    <xf numFmtId="175" fontId="14" fillId="0" borderId="13" xfId="0" applyNumberFormat="1" applyFont="1" applyFill="1" applyBorder="1" applyAlignment="1">
      <alignment horizontal="center" vertical="center"/>
    </xf>
    <xf numFmtId="175" fontId="14" fillId="0" borderId="12" xfId="15" applyNumberFormat="1" applyFont="1" applyFill="1" applyBorder="1" applyAlignment="1" applyProtection="1">
      <alignment horizontal="center" vertical="center" wrapText="1"/>
      <protection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left" vertical="center" wrapText="1"/>
    </xf>
    <xf numFmtId="173" fontId="25" fillId="0" borderId="26" xfId="0" applyNumberFormat="1" applyFont="1" applyFill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5" fontId="32" fillId="0" borderId="26" xfId="15" applyNumberFormat="1" applyFont="1" applyFill="1" applyBorder="1" applyAlignment="1" applyProtection="1">
      <alignment horizontal="center" vertical="center" wrapText="1"/>
      <protection/>
    </xf>
    <xf numFmtId="175" fontId="32" fillId="0" borderId="27" xfId="15" applyNumberFormat="1" applyFont="1" applyFill="1" applyBorder="1" applyAlignment="1" applyProtection="1">
      <alignment horizontal="center" vertical="center" wrapText="1"/>
      <protection/>
    </xf>
    <xf numFmtId="171" fontId="14" fillId="0" borderId="0" xfId="72" applyNumberFormat="1" applyFont="1" applyFill="1" applyBorder="1" applyAlignment="1">
      <alignment horizontal="center" vertical="center"/>
      <protection/>
    </xf>
    <xf numFmtId="164" fontId="14" fillId="0" borderId="0" xfId="72" applyFont="1" applyFill="1" applyBorder="1" applyAlignment="1">
      <alignment horizontal="center" vertical="center" wrapText="1"/>
      <protection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center"/>
    </xf>
    <xf numFmtId="182" fontId="14" fillId="0" borderId="0" xfId="0" applyNumberFormat="1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center"/>
    </xf>
    <xf numFmtId="164" fontId="21" fillId="0" borderId="0" xfId="72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0" xfId="75" applyFont="1" applyFill="1" applyBorder="1" applyAlignment="1">
      <alignment horizontal="center" vertical="center"/>
      <protection/>
    </xf>
    <xf numFmtId="164" fontId="14" fillId="0" borderId="0" xfId="75" applyFont="1" applyFill="1" applyBorder="1" applyAlignment="1">
      <alignment vertical="center"/>
      <protection/>
    </xf>
    <xf numFmtId="164" fontId="14" fillId="0" borderId="0" xfId="0" applyFont="1" applyFill="1" applyBorder="1" applyAlignment="1">
      <alignment vertical="center"/>
    </xf>
    <xf numFmtId="164" fontId="25" fillId="0" borderId="0" xfId="65" applyFont="1" applyFill="1" applyBorder="1" applyAlignment="1">
      <alignment horizontal="center"/>
      <protection/>
    </xf>
    <xf numFmtId="164" fontId="14" fillId="0" borderId="0" xfId="67" applyFont="1" applyFill="1" applyBorder="1" applyAlignment="1">
      <alignment horizontal="center" vertical="center"/>
      <protection/>
    </xf>
    <xf numFmtId="164" fontId="25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 vertical="center" textRotation="90" wrapText="1"/>
    </xf>
    <xf numFmtId="164" fontId="14" fillId="0" borderId="0" xfId="67" applyFont="1" applyFill="1" applyBorder="1" applyAlignment="1">
      <alignment horizontal="center" vertical="center" wrapText="1"/>
      <protection/>
    </xf>
    <xf numFmtId="171" fontId="14" fillId="0" borderId="0" xfId="67" applyNumberFormat="1" applyFont="1" applyFill="1" applyBorder="1" applyAlignment="1">
      <alignment horizontal="center" vertical="center"/>
      <protection/>
    </xf>
    <xf numFmtId="164" fontId="23" fillId="0" borderId="0" xfId="72" applyNumberFormat="1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/>
    </xf>
    <xf numFmtId="164" fontId="14" fillId="0" borderId="10" xfId="67" applyFont="1" applyFill="1" applyBorder="1" applyAlignment="1">
      <alignment horizontal="center" vertical="center" wrapText="1"/>
      <protection/>
    </xf>
    <xf numFmtId="164" fontId="14" fillId="0" borderId="11" xfId="67" applyFont="1" applyFill="1" applyBorder="1" applyAlignment="1">
      <alignment horizontal="center" vertical="center" wrapText="1"/>
      <protection/>
    </xf>
    <xf numFmtId="164" fontId="14" fillId="0" borderId="23" xfId="75" applyFont="1" applyFill="1" applyBorder="1" applyAlignment="1">
      <alignment horizontal="center" vertical="center" wrapText="1"/>
      <protection/>
    </xf>
    <xf numFmtId="164" fontId="14" fillId="0" borderId="12" xfId="67" applyFont="1" applyFill="1" applyBorder="1" applyAlignment="1">
      <alignment horizontal="center" vertical="center"/>
      <protection/>
    </xf>
    <xf numFmtId="164" fontId="14" fillId="0" borderId="12" xfId="67" applyFont="1" applyFill="1" applyBorder="1" applyAlignment="1">
      <alignment horizontal="center" vertical="center" wrapText="1"/>
      <protection/>
    </xf>
    <xf numFmtId="164" fontId="14" fillId="0" borderId="13" xfId="0" applyFont="1" applyFill="1" applyBorder="1" applyAlignment="1">
      <alignment horizontal="center" vertical="center"/>
    </xf>
    <xf numFmtId="164" fontId="14" fillId="0" borderId="13" xfId="67" applyFont="1" applyFill="1" applyBorder="1" applyAlignment="1">
      <alignment horizontal="center" vertical="center"/>
      <protection/>
    </xf>
    <xf numFmtId="164" fontId="14" fillId="0" borderId="13" xfId="0" applyFont="1" applyFill="1" applyBorder="1" applyAlignment="1">
      <alignment horizontal="center" vertical="center" textRotation="90" wrapText="1"/>
    </xf>
    <xf numFmtId="164" fontId="14" fillId="0" borderId="28" xfId="0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173" fontId="25" fillId="24" borderId="12" xfId="0" applyNumberFormat="1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wrapText="1"/>
    </xf>
    <xf numFmtId="173" fontId="14" fillId="0" borderId="12" xfId="0" applyNumberFormat="1" applyFont="1" applyFill="1" applyBorder="1" applyAlignment="1">
      <alignment horizontal="left" wrapText="1"/>
    </xf>
    <xf numFmtId="173" fontId="25" fillId="0" borderId="12" xfId="0" applyNumberFormat="1" applyFont="1" applyFill="1" applyBorder="1" applyAlignment="1">
      <alignment horizontal="center" wrapText="1"/>
    </xf>
    <xf numFmtId="185" fontId="14" fillId="0" borderId="12" xfId="0" applyNumberFormat="1" applyFont="1" applyFill="1" applyBorder="1" applyAlignment="1">
      <alignment horizont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164" fontId="14" fillId="0" borderId="0" xfId="0" applyFont="1" applyAlignment="1">
      <alignment/>
    </xf>
    <xf numFmtId="164" fontId="25" fillId="0" borderId="0" xfId="0" applyFont="1" applyFill="1" applyAlignment="1">
      <alignment horizontal="center"/>
    </xf>
    <xf numFmtId="164" fontId="25" fillId="0" borderId="0" xfId="75" applyFont="1" applyFill="1" applyBorder="1" applyAlignment="1">
      <alignment horizontal="center"/>
      <protection/>
    </xf>
    <xf numFmtId="164" fontId="25" fillId="0" borderId="0" xfId="75" applyFont="1" applyFill="1" applyBorder="1" applyAlignment="1">
      <alignment/>
      <protection/>
    </xf>
    <xf numFmtId="164" fontId="14" fillId="0" borderId="23" xfId="67" applyFont="1" applyFill="1" applyBorder="1" applyAlignment="1">
      <alignment horizontal="center" vertical="center"/>
      <protection/>
    </xf>
    <xf numFmtId="164" fontId="25" fillId="0" borderId="0" xfId="67" applyFont="1" applyFill="1" applyBorder="1" applyAlignment="1">
      <alignment vertical="center"/>
      <protection/>
    </xf>
    <xf numFmtId="164" fontId="14" fillId="0" borderId="13" xfId="67" applyFont="1" applyFill="1" applyBorder="1" applyAlignment="1">
      <alignment horizontal="center" vertical="center" wrapText="1"/>
      <protection/>
    </xf>
    <xf numFmtId="164" fontId="14" fillId="0" borderId="17" xfId="67" applyFont="1" applyFill="1" applyBorder="1" applyAlignment="1">
      <alignment horizontal="center" vertical="center"/>
      <protection/>
    </xf>
    <xf numFmtId="170" fontId="14" fillId="0" borderId="12" xfId="0" applyNumberFormat="1" applyFont="1" applyFill="1" applyBorder="1" applyAlignment="1">
      <alignment/>
    </xf>
    <xf numFmtId="173" fontId="14" fillId="0" borderId="13" xfId="0" applyNumberFormat="1" applyFont="1" applyFill="1" applyBorder="1" applyAlignment="1">
      <alignment/>
    </xf>
    <xf numFmtId="173" fontId="25" fillId="0" borderId="26" xfId="0" applyNumberFormat="1" applyFont="1" applyFill="1" applyBorder="1" applyAlignment="1">
      <alignment horizontal="center" vertical="center" wrapText="1"/>
    </xf>
    <xf numFmtId="175" fontId="25" fillId="0" borderId="26" xfId="0" applyNumberFormat="1" applyFont="1" applyFill="1" applyBorder="1" applyAlignment="1">
      <alignment horizontal="center"/>
    </xf>
    <xf numFmtId="175" fontId="25" fillId="0" borderId="27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/>
    </xf>
    <xf numFmtId="171" fontId="33" fillId="0" borderId="0" xfId="62" applyNumberFormat="1" applyFont="1" applyFill="1" applyAlignment="1">
      <alignment horizontal="center" vertical="center"/>
      <protection/>
    </xf>
    <xf numFmtId="164" fontId="14" fillId="0" borderId="0" xfId="62" applyFont="1" applyFill="1" applyAlignment="1">
      <alignment wrapText="1"/>
      <protection/>
    </xf>
    <xf numFmtId="164" fontId="14" fillId="0" borderId="0" xfId="62" applyFont="1" applyFill="1">
      <alignment/>
      <protection/>
    </xf>
    <xf numFmtId="164" fontId="34" fillId="0" borderId="0" xfId="65" applyFont="1" applyFill="1" applyBorder="1" applyAlignment="1">
      <alignment horizontal="center" wrapText="1"/>
      <protection/>
    </xf>
    <xf numFmtId="164" fontId="34" fillId="0" borderId="0" xfId="65" applyFont="1" applyFill="1" applyBorder="1" applyAlignment="1">
      <alignment/>
      <protection/>
    </xf>
    <xf numFmtId="164" fontId="25" fillId="0" borderId="0" xfId="0" applyFont="1" applyFill="1" applyBorder="1" applyAlignment="1">
      <alignment horizontal="center" wrapText="1"/>
    </xf>
    <xf numFmtId="164" fontId="25" fillId="0" borderId="0" xfId="0" applyFont="1" applyFill="1" applyAlignment="1">
      <alignment wrapText="1"/>
    </xf>
    <xf numFmtId="164" fontId="25" fillId="0" borderId="0" xfId="62" applyFont="1" applyFill="1" applyBorder="1" applyAlignment="1">
      <alignment horizontal="center" vertical="center" wrapText="1"/>
      <protection/>
    </xf>
    <xf numFmtId="164" fontId="36" fillId="0" borderId="0" xfId="56" applyFont="1" applyFill="1" applyBorder="1" applyAlignment="1">
      <alignment horizontal="center" vertical="center"/>
      <protection/>
    </xf>
    <xf numFmtId="164" fontId="37" fillId="0" borderId="0" xfId="56" applyFont="1" applyFill="1" applyBorder="1" applyAlignment="1">
      <alignment horizontal="center" vertical="top"/>
      <protection/>
    </xf>
    <xf numFmtId="171" fontId="33" fillId="0" borderId="0" xfId="62" applyNumberFormat="1" applyFont="1" applyFill="1" applyBorder="1" applyAlignment="1">
      <alignment horizontal="center" vertical="center"/>
      <protection/>
    </xf>
    <xf numFmtId="164" fontId="38" fillId="0" borderId="0" xfId="62" applyFont="1" applyFill="1" applyBorder="1" applyAlignment="1">
      <alignment horizontal="center" vertical="center" wrapText="1"/>
      <protection/>
    </xf>
    <xf numFmtId="164" fontId="39" fillId="0" borderId="0" xfId="62" applyFont="1" applyFill="1" applyBorder="1" applyAlignment="1">
      <alignment horizontal="center"/>
      <protection/>
    </xf>
    <xf numFmtId="164" fontId="14" fillId="0" borderId="0" xfId="62" applyFont="1" applyFill="1" applyAlignment="1">
      <alignment horizontal="center"/>
      <protection/>
    </xf>
    <xf numFmtId="177" fontId="14" fillId="0" borderId="0" xfId="62" applyNumberFormat="1" applyFont="1" applyFill="1">
      <alignment/>
      <protection/>
    </xf>
    <xf numFmtId="171" fontId="40" fillId="0" borderId="10" xfId="62" applyNumberFormat="1" applyFont="1" applyFill="1" applyBorder="1" applyAlignment="1">
      <alignment horizontal="center" vertical="center" wrapText="1"/>
      <protection/>
    </xf>
    <xf numFmtId="164" fontId="41" fillId="0" borderId="11" xfId="62" applyFont="1" applyFill="1" applyBorder="1" applyAlignment="1">
      <alignment horizontal="center" vertical="center" wrapText="1"/>
      <protection/>
    </xf>
    <xf numFmtId="164" fontId="14" fillId="0" borderId="11" xfId="62" applyFont="1" applyFill="1" applyBorder="1" applyAlignment="1">
      <alignment horizontal="center" vertical="center" wrapText="1"/>
      <protection/>
    </xf>
    <xf numFmtId="164" fontId="14" fillId="0" borderId="23" xfId="62" applyFont="1" applyFill="1" applyBorder="1" applyAlignment="1">
      <alignment horizontal="center" vertical="center" wrapText="1"/>
      <protection/>
    </xf>
    <xf numFmtId="164" fontId="33" fillId="0" borderId="12" xfId="62" applyFont="1" applyFill="1" applyBorder="1" applyAlignment="1">
      <alignment horizontal="center" vertical="center" wrapText="1"/>
      <protection/>
    </xf>
    <xf numFmtId="164" fontId="33" fillId="0" borderId="13" xfId="62" applyFont="1" applyFill="1" applyBorder="1" applyAlignment="1">
      <alignment horizontal="center" vertical="center" wrapText="1"/>
      <protection/>
    </xf>
    <xf numFmtId="171" fontId="42" fillId="0" borderId="17" xfId="62" applyNumberFormat="1" applyFont="1" applyFill="1" applyBorder="1" applyAlignment="1">
      <alignment horizontal="center" vertical="center"/>
      <protection/>
    </xf>
    <xf numFmtId="164" fontId="42" fillId="0" borderId="12" xfId="62" applyFont="1" applyFill="1" applyBorder="1" applyAlignment="1">
      <alignment horizontal="center" vertical="center" wrapText="1"/>
      <protection/>
    </xf>
    <xf numFmtId="171" fontId="42" fillId="0" borderId="12" xfId="62" applyNumberFormat="1" applyFont="1" applyFill="1" applyBorder="1" applyAlignment="1">
      <alignment horizontal="center" vertical="center"/>
      <protection/>
    </xf>
    <xf numFmtId="164" fontId="42" fillId="0" borderId="13" xfId="62" applyFont="1" applyFill="1" applyBorder="1" applyAlignment="1">
      <alignment horizontal="center" vertical="center" wrapText="1"/>
      <protection/>
    </xf>
    <xf numFmtId="164" fontId="25" fillId="0" borderId="17" xfId="62" applyFont="1" applyFill="1" applyBorder="1" applyAlignment="1">
      <alignment horizontal="left" vertical="center" wrapText="1"/>
      <protection/>
    </xf>
    <xf numFmtId="176" fontId="25" fillId="0" borderId="12" xfId="62" applyNumberFormat="1" applyFont="1" applyFill="1" applyBorder="1" applyAlignment="1">
      <alignment horizontal="center" vertical="center" wrapText="1"/>
      <protection/>
    </xf>
    <xf numFmtId="176" fontId="25" fillId="0" borderId="13" xfId="62" applyNumberFormat="1" applyFont="1" applyFill="1" applyBorder="1" applyAlignment="1">
      <alignment horizontal="center" vertical="center" wrapText="1"/>
      <protection/>
    </xf>
    <xf numFmtId="176" fontId="43" fillId="0" borderId="0" xfId="62" applyNumberFormat="1" applyFont="1" applyFill="1" applyAlignment="1">
      <alignment horizontal="center"/>
      <protection/>
    </xf>
    <xf numFmtId="164" fontId="25" fillId="0" borderId="0" xfId="62" applyFont="1" applyFill="1">
      <alignment/>
      <protection/>
    </xf>
    <xf numFmtId="171" fontId="33" fillId="0" borderId="17" xfId="0" applyNumberFormat="1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vertical="center"/>
    </xf>
    <xf numFmtId="176" fontId="14" fillId="0" borderId="12" xfId="62" applyNumberFormat="1" applyFont="1" applyFill="1" applyBorder="1" applyAlignment="1">
      <alignment horizontal="center" vertical="center" wrapText="1"/>
      <protection/>
    </xf>
    <xf numFmtId="176" fontId="14" fillId="0" borderId="13" xfId="62" applyNumberFormat="1" applyFont="1" applyFill="1" applyBorder="1" applyAlignment="1">
      <alignment horizontal="center" vertical="center" wrapText="1"/>
      <protection/>
    </xf>
    <xf numFmtId="164" fontId="14" fillId="0" borderId="12" xfId="0" applyFont="1" applyFill="1" applyBorder="1" applyAlignment="1">
      <alignment horizontal="left" vertical="center" wrapText="1" indent="1"/>
    </xf>
    <xf numFmtId="164" fontId="14" fillId="0" borderId="12" xfId="62" applyFont="1" applyFill="1" applyBorder="1" applyAlignment="1">
      <alignment horizontal="left" vertical="center" wrapText="1" indent="3"/>
      <protection/>
    </xf>
    <xf numFmtId="176" fontId="14" fillId="0" borderId="0" xfId="62" applyNumberFormat="1" applyFont="1" applyFill="1">
      <alignment/>
      <protection/>
    </xf>
    <xf numFmtId="164" fontId="14" fillId="0" borderId="12" xfId="62" applyFont="1" applyFill="1" applyBorder="1" applyAlignment="1">
      <alignment horizontal="left" vertical="center" wrapText="1" indent="5"/>
      <protection/>
    </xf>
    <xf numFmtId="186" fontId="25" fillId="0" borderId="0" xfId="62" applyNumberFormat="1" applyFont="1" applyFill="1">
      <alignment/>
      <protection/>
    </xf>
    <xf numFmtId="186" fontId="14" fillId="0" borderId="12" xfId="62" applyNumberFormat="1" applyFont="1" applyFill="1" applyBorder="1" applyAlignment="1">
      <alignment horizontal="center" vertical="center" wrapText="1"/>
      <protection/>
    </xf>
    <xf numFmtId="186" fontId="14" fillId="0" borderId="13" xfId="62" applyNumberFormat="1" applyFont="1" applyFill="1" applyBorder="1" applyAlignment="1">
      <alignment horizontal="center" vertical="center" wrapText="1"/>
      <protection/>
    </xf>
    <xf numFmtId="164" fontId="44" fillId="0" borderId="0" xfId="74" applyFont="1" applyFill="1" applyAlignment="1">
      <alignment vertical="center" wrapText="1"/>
      <protection/>
    </xf>
    <xf numFmtId="164" fontId="36" fillId="0" borderId="0" xfId="56" applyFont="1" applyFill="1" applyAlignment="1">
      <alignment horizontal="justify"/>
      <protection/>
    </xf>
    <xf numFmtId="171" fontId="33" fillId="0" borderId="25" xfId="0" applyNumberFormat="1" applyFont="1" applyFill="1" applyBorder="1" applyAlignment="1">
      <alignment horizontal="center" vertical="center"/>
    </xf>
    <xf numFmtId="164" fontId="14" fillId="0" borderId="26" xfId="0" applyFont="1" applyFill="1" applyBorder="1" applyAlignment="1">
      <alignment horizontal="left" vertical="center" wrapText="1" indent="1"/>
    </xf>
    <xf numFmtId="176" fontId="14" fillId="0" borderId="26" xfId="62" applyNumberFormat="1" applyFont="1" applyFill="1" applyBorder="1" applyAlignment="1">
      <alignment horizontal="center" vertical="center" wrapText="1"/>
      <protection/>
    </xf>
    <xf numFmtId="176" fontId="14" fillId="0" borderId="27" xfId="62" applyNumberFormat="1" applyFont="1" applyFill="1" applyBorder="1" applyAlignment="1">
      <alignment horizontal="center" vertical="center" wrapText="1"/>
      <protection/>
    </xf>
    <xf numFmtId="185" fontId="45" fillId="0" borderId="0" xfId="62" applyNumberFormat="1" applyFont="1" applyFill="1" applyAlignment="1">
      <alignment horizontal="center"/>
      <protection/>
    </xf>
    <xf numFmtId="186" fontId="14" fillId="0" borderId="0" xfId="0" applyNumberFormat="1" applyFont="1" applyFill="1" applyAlignment="1">
      <alignment vertical="top" wrapText="1"/>
    </xf>
    <xf numFmtId="164" fontId="14" fillId="0" borderId="0" xfId="0" applyFont="1" applyFill="1" applyAlignment="1">
      <alignment vertical="top" wrapText="1"/>
    </xf>
    <xf numFmtId="176" fontId="27" fillId="0" borderId="0" xfId="0" applyNumberFormat="1" applyFont="1" applyFill="1" applyAlignment="1">
      <alignment horizontal="center" vertical="top" wrapText="1"/>
    </xf>
    <xf numFmtId="175" fontId="31" fillId="0" borderId="0" xfId="0" applyNumberFormat="1" applyFont="1" applyFill="1" applyBorder="1" applyAlignment="1">
      <alignment horizontal="center" vertical="top" wrapText="1"/>
    </xf>
    <xf numFmtId="164" fontId="31" fillId="0" borderId="0" xfId="0" applyFont="1" applyFill="1" applyAlignment="1">
      <alignment vertical="top" wrapText="1"/>
    </xf>
    <xf numFmtId="171" fontId="14" fillId="0" borderId="0" xfId="62" applyNumberFormat="1" applyFont="1" applyFill="1" applyBorder="1" applyAlignment="1">
      <alignment horizontal="left" vertical="center" wrapText="1"/>
      <protection/>
    </xf>
    <xf numFmtId="164" fontId="14" fillId="0" borderId="0" xfId="62" applyFont="1" applyFill="1" applyBorder="1" applyAlignment="1">
      <alignment horizontal="left" vertical="top" wrapText="1"/>
      <protection/>
    </xf>
    <xf numFmtId="183" fontId="46" fillId="0" borderId="0" xfId="62" applyNumberFormat="1" applyFont="1" applyFill="1">
      <alignment/>
      <protection/>
    </xf>
    <xf numFmtId="170" fontId="14" fillId="0" borderId="0" xfId="62" applyNumberFormat="1" applyFont="1" applyFill="1">
      <alignment/>
      <protection/>
    </xf>
  </cellXfs>
  <cellStyles count="7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Normal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10" xfId="56"/>
    <cellStyle name="Обычный 12 2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2 2 2" xfId="63"/>
    <cellStyle name="Обычный 3 21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6 2 2" xfId="70"/>
    <cellStyle name="Обычный 6 2 3" xfId="71"/>
    <cellStyle name="Обычный 7" xfId="72"/>
    <cellStyle name="Обычный 7 2" xfId="73"/>
    <cellStyle name="Обычный 8" xfId="74"/>
    <cellStyle name="Обычный_Форматы по компаниям_last" xfId="75"/>
    <cellStyle name="Плохой 2" xfId="76"/>
    <cellStyle name="Пояснение 2" xfId="77"/>
    <cellStyle name="Примечание 2" xfId="78"/>
    <cellStyle name="Процентный 2" xfId="79"/>
    <cellStyle name="Процентный 3" xfId="80"/>
    <cellStyle name="Связанная ячейка 2" xfId="81"/>
    <cellStyle name="Стиль 1" xfId="82"/>
    <cellStyle name="Текст предупреждения 2" xfId="83"/>
    <cellStyle name="Финансовый 2" xfId="84"/>
    <cellStyle name="Финансовый 2 2" xfId="85"/>
    <cellStyle name="Финансовый 2 2 2 2 2" xfId="86"/>
    <cellStyle name="Финансовый 3" xfId="87"/>
    <cellStyle name="Хороший 2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55;&#1056;&#1048;&#1050;&#1040;&#1047;%20&#1062;&#1040;%20&#1055;&#1054;%20&#1048;&#1055;_2024\&#1055;&#1088;&#1080;&#1089;&#1083;&#1072;&#1083;&#1080;\&#1048;&#1057;&#1059;%2024-27%20&#1086;&#1090;%2007.02.2024\&#1051;&#1086;&#1082;&#1072;&#1083;&#1100;&#1085;&#1099;&#1081;_&#1089;&#1084;&#1077;&#1090;&#1085;&#1099;&#1081;_&#1088;&#1072;&#1089;&#1095;&#1077;&#1090;_2024-27%20&#1086;&#1090;%2014.02.20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55;&#1056;&#1048;&#1050;&#1040;&#1047;%20&#1062;&#1040;%20&#1055;&#1054;%20&#1048;&#1055;_2024\&#1055;&#1088;&#1080;&#1089;&#1083;&#1072;&#1083;&#1080;\&#1055;&#1088;&#1080;&#1083;&#1086;&#1078;&#1077;&#1085;&#1080;&#1077;_3_&#1040;&#1084;&#1086;&#1088;&#1090;&#1080;&#1079;&#1072;&#1094;&#1080;&#1103;_&#1079;&#1072;_2023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44;&#1048;&#1057;&#1050;_&#1050;&#1058;&#1062;.&#1046;&#1050;&#1061;_29.09.2023_2024-2026_&#1076;&#1086;&#1088;&#1072;&#1073;&#1086;&#1090;&#1082;&#1072;\&#1069;&#1082;&#1089;&#1077;&#1083;&#1100;%20&#1092;&#1072;&#1081;&#1083;&#1099;\&#1051;&#1086;&#1082;&#1072;&#1083;&#1100;&#1085;&#1099;&#1081;_&#1089;&#1084;&#1077;&#1090;&#1085;&#1099;&#1081;_&#1088;&#1072;&#1089;&#1095;&#1077;&#1090;_2024-26_26.09.2023%20204%20&#1084;&#1083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Смета 21г"/>
      <sheetName val="5. Смета 22г"/>
      <sheetName val="2.Ведомость работ"/>
      <sheetName val="3. Перечень цен"/>
      <sheetName val="4. Расчет"/>
      <sheetName val="сравнительный анализ компл. сис"/>
      <sheetName val="МКЖД МПИ"/>
      <sheetName val=" 2-х уровн.сист"/>
      <sheetName val="5. Смета 24"/>
      <sheetName val="5. Смета 25"/>
      <sheetName val="5. Смета 26"/>
      <sheetName val="5. Смета 27"/>
    </sheetNames>
    <sheetDataSet>
      <sheetData sheetId="4">
        <row r="38">
          <cell r="Z38">
            <v>26591</v>
          </cell>
          <cell r="AI38">
            <v>34282</v>
          </cell>
          <cell r="AK38">
            <v>300525769.608</v>
          </cell>
          <cell r="AR38">
            <v>36416</v>
          </cell>
          <cell r="AT38">
            <v>334883435.07831</v>
          </cell>
          <cell r="BA38">
            <v>35978</v>
          </cell>
          <cell r="BC38">
            <v>343293197.747925</v>
          </cell>
          <cell r="BG38">
            <v>133267</v>
          </cell>
          <cell r="BI38">
            <v>1182696044.8370628</v>
          </cell>
          <cell r="BX38">
            <v>1134705423.636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27"/>
      <sheetName val="23"/>
      <sheetName val="ИП 2024-2027гг"/>
      <sheetName val="2023г"/>
      <sheetName val="Ведомость"/>
      <sheetName val="Увеличены сроки"/>
    </sheetNames>
    <sheetDataSet>
      <sheetData sheetId="3">
        <row r="904">
          <cell r="T904">
            <v>169994702.002356</v>
          </cell>
          <cell r="U904">
            <v>250438141.34</v>
          </cell>
          <cell r="V904">
            <v>279069529.231925</v>
          </cell>
          <cell r="W904">
            <v>286077664.789937</v>
          </cell>
        </row>
        <row r="905">
          <cell r="X905">
            <v>985580037.364218</v>
          </cell>
        </row>
        <row r="933">
          <cell r="T933">
            <v>60818664.210139</v>
          </cell>
          <cell r="U933">
            <v>76949597.2597544</v>
          </cell>
          <cell r="V933">
            <v>100893165.08607</v>
          </cell>
          <cell r="W933">
            <v>122294181.01155</v>
          </cell>
          <cell r="X933">
            <v>360955607.567513</v>
          </cell>
        </row>
        <row r="934">
          <cell r="T934">
            <v>109176037.792217</v>
          </cell>
          <cell r="U934">
            <v>173488544.080246</v>
          </cell>
          <cell r="V934">
            <v>178176364.145855</v>
          </cell>
          <cell r="W934">
            <v>163783483.778387</v>
          </cell>
          <cell r="X934">
            <v>624624429.796705</v>
          </cell>
        </row>
        <row r="935">
          <cell r="T935">
            <v>33998940.4004712</v>
          </cell>
          <cell r="U935">
            <v>50087628.268</v>
          </cell>
          <cell r="V935">
            <v>55813905.8463851</v>
          </cell>
          <cell r="W935">
            <v>57215532.9579874</v>
          </cell>
          <cell r="X935">
            <v>197116007.472844</v>
          </cell>
        </row>
        <row r="938">
          <cell r="T938">
            <v>203993642.402827</v>
          </cell>
          <cell r="U938">
            <v>300525769.608</v>
          </cell>
          <cell r="V938">
            <v>334883435.07831</v>
          </cell>
          <cell r="W938">
            <v>343293197.747925</v>
          </cell>
          <cell r="X938">
            <v>1182696044.83706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Ведомость работ"/>
      <sheetName val="3. Перечень цен"/>
      <sheetName val="5. Смета 21г"/>
      <sheetName val="5. Смета 22г"/>
      <sheetName val="4. Расчет"/>
      <sheetName val="сравнительный анализ компл. сис"/>
      <sheetName val="МКЖД МПИ"/>
      <sheetName val=" 2-х уровн.сист"/>
      <sheetName val="5. Смета 24"/>
      <sheetName val="5. Смета 25"/>
      <sheetName val="5. Смета 26"/>
    </sheetNames>
    <sheetDataSet>
      <sheetData sheetId="4">
        <row r="38">
          <cell r="Z38">
            <v>203993642.402827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N48"/>
  <sheetViews>
    <sheetView tabSelected="1" view="pageBreakPreview" zoomScale="50" zoomScaleNormal="70" zoomScaleSheetLayoutView="50" workbookViewId="0" topLeftCell="A1">
      <pane xSplit="2" topLeftCell="C1" activePane="topRight" state="frozen"/>
      <selection pane="topLeft" activeCell="A1" sqref="A1"/>
      <selection pane="topRight" activeCell="I47" sqref="I47"/>
    </sheetView>
  </sheetViews>
  <sheetFormatPr defaultColWidth="9.00390625" defaultRowHeight="12.75"/>
  <cols>
    <col min="1" max="1" width="12.00390625" style="1" customWidth="1"/>
    <col min="2" max="2" width="99.00390625" style="1" customWidth="1"/>
    <col min="3" max="3" width="9.00390625" style="1" customWidth="1"/>
    <col min="4" max="4" width="7.00390625" style="1" customWidth="1"/>
    <col min="5" max="5" width="12.625" style="1" customWidth="1"/>
    <col min="6" max="6" width="9.875" style="1" customWidth="1"/>
    <col min="7" max="7" width="12.125" style="1" customWidth="1"/>
    <col min="8" max="8" width="16.75390625" style="1" customWidth="1"/>
    <col min="9" max="9" width="15.625" style="1" customWidth="1"/>
    <col min="10" max="10" width="18.75390625" style="1" customWidth="1"/>
    <col min="11" max="11" width="7.125" style="1" customWidth="1"/>
    <col min="12" max="13" width="4.875" style="1" customWidth="1"/>
    <col min="14" max="14" width="7.125" style="1" customWidth="1"/>
    <col min="15" max="15" width="6.00390625" style="2" customWidth="1"/>
    <col min="16" max="16" width="7.125" style="2" customWidth="1"/>
    <col min="17" max="17" width="6.00390625" style="2" customWidth="1"/>
    <col min="18" max="18" width="4.875" style="1" customWidth="1"/>
    <col min="19" max="19" width="7.125" style="1" customWidth="1"/>
    <col min="20" max="21" width="4.875" style="1" customWidth="1"/>
    <col min="22" max="22" width="7.125" style="1" customWidth="1"/>
    <col min="23" max="23" width="7.25390625" style="2" customWidth="1"/>
    <col min="24" max="24" width="7.125" style="2" customWidth="1"/>
    <col min="25" max="25" width="6.00390625" style="2" customWidth="1"/>
    <col min="26" max="26" width="4.875" style="1" customWidth="1"/>
    <col min="27" max="27" width="7.125" style="1" customWidth="1"/>
    <col min="28" max="29" width="4.875" style="1" customWidth="1"/>
    <col min="30" max="30" width="7.125" style="1" customWidth="1"/>
    <col min="31" max="32" width="7.125" style="2" customWidth="1"/>
    <col min="33" max="33" width="6.00390625" style="2" customWidth="1"/>
    <col min="34" max="34" width="4.875" style="1" customWidth="1"/>
    <col min="35" max="35" width="7.125" style="1" customWidth="1"/>
    <col min="36" max="37" width="11.50390625" style="1" customWidth="1"/>
    <col min="38" max="40" width="7.125" style="1" customWidth="1"/>
    <col min="41" max="41" width="6.00390625" style="1" customWidth="1"/>
    <col min="42" max="42" width="11.50390625" style="1" customWidth="1"/>
    <col min="43" max="43" width="8.25390625" style="1" customWidth="1"/>
    <col min="44" max="45" width="4.875" style="1" customWidth="1"/>
    <col min="46" max="46" width="8.25390625" style="1" customWidth="1"/>
    <col min="47" max="49" width="6.75390625" style="2" customWidth="1"/>
    <col min="50" max="50" width="21.00390625" style="1" customWidth="1"/>
    <col min="51" max="51" width="38.75390625" style="1" customWidth="1"/>
    <col min="52" max="52" width="10.50390625" style="1" customWidth="1"/>
    <col min="53" max="57" width="9.00390625" style="1" customWidth="1"/>
    <col min="58" max="58" width="10.625" style="1" customWidth="1"/>
    <col min="59" max="16384" width="9.00390625" style="1" customWidth="1"/>
  </cols>
  <sheetData>
    <row r="1" s="1" customFormat="1" ht="18.75">
      <c r="AX1" s="3" t="s">
        <v>0</v>
      </c>
    </row>
    <row r="2" s="1" customFormat="1" ht="18.75">
      <c r="AX2" s="4"/>
    </row>
    <row r="3" spans="1:42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50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</row>
    <row r="5" spans="1:50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"/>
      <c r="AR5" s="7"/>
      <c r="AS5" s="7"/>
      <c r="AT5" s="7"/>
      <c r="AU5" s="7"/>
      <c r="AV5" s="7"/>
      <c r="AW5" s="7"/>
      <c r="AX5" s="7"/>
    </row>
    <row r="6" spans="1:50" ht="18.7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</row>
    <row r="7" spans="1:50" ht="18.75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/>
      <c r="AR7" s="14"/>
      <c r="AS7" s="14"/>
      <c r="AT7" s="14"/>
      <c r="AU7" s="14"/>
      <c r="AV7" s="14"/>
      <c r="AW7" s="14"/>
      <c r="AX7" s="14"/>
    </row>
    <row r="8" spans="5:22" s="1" customFormat="1" ht="16.5">
      <c r="E8" s="15"/>
      <c r="J8" s="16"/>
      <c r="V8" s="15"/>
    </row>
    <row r="9" spans="1:50" ht="57" customHeight="1">
      <c r="A9" s="17" t="s">
        <v>5</v>
      </c>
      <c r="B9" s="18" t="s">
        <v>6</v>
      </c>
      <c r="C9" s="18" t="s">
        <v>7</v>
      </c>
      <c r="D9" s="19" t="s">
        <v>8</v>
      </c>
      <c r="E9" s="18" t="s">
        <v>9</v>
      </c>
      <c r="F9" s="18" t="s">
        <v>10</v>
      </c>
      <c r="G9" s="18"/>
      <c r="H9" s="18"/>
      <c r="I9" s="18" t="s">
        <v>11</v>
      </c>
      <c r="J9" s="18" t="s">
        <v>12</v>
      </c>
      <c r="K9" s="20" t="s">
        <v>13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97.5" customHeight="1">
      <c r="A10" s="17"/>
      <c r="B10" s="18"/>
      <c r="C10" s="18"/>
      <c r="D10" s="19"/>
      <c r="E10" s="18"/>
      <c r="F10" s="21" t="s">
        <v>14</v>
      </c>
      <c r="G10" s="21"/>
      <c r="H10" s="21"/>
      <c r="I10" s="18"/>
      <c r="J10" s="18"/>
      <c r="K10" s="21" t="s">
        <v>15</v>
      </c>
      <c r="L10" s="21"/>
      <c r="M10" s="21"/>
      <c r="N10" s="21"/>
      <c r="O10" s="21"/>
      <c r="P10" s="21"/>
      <c r="Q10" s="21"/>
      <c r="R10" s="21"/>
      <c r="S10" s="21" t="s">
        <v>16</v>
      </c>
      <c r="T10" s="21"/>
      <c r="U10" s="21"/>
      <c r="V10" s="21"/>
      <c r="W10" s="21"/>
      <c r="X10" s="21"/>
      <c r="Y10" s="21"/>
      <c r="Z10" s="21"/>
      <c r="AA10" s="21" t="s">
        <v>17</v>
      </c>
      <c r="AB10" s="21"/>
      <c r="AC10" s="21"/>
      <c r="AD10" s="21"/>
      <c r="AE10" s="21"/>
      <c r="AF10" s="21"/>
      <c r="AG10" s="21"/>
      <c r="AH10" s="21"/>
      <c r="AI10" s="21" t="s">
        <v>18</v>
      </c>
      <c r="AJ10" s="21"/>
      <c r="AK10" s="21"/>
      <c r="AL10" s="21"/>
      <c r="AM10" s="21"/>
      <c r="AN10" s="21"/>
      <c r="AO10" s="21"/>
      <c r="AP10" s="21"/>
      <c r="AQ10" s="22" t="s">
        <v>19</v>
      </c>
      <c r="AR10" s="22"/>
      <c r="AS10" s="22"/>
      <c r="AT10" s="22"/>
      <c r="AU10" s="22"/>
      <c r="AV10" s="22"/>
      <c r="AW10" s="22"/>
      <c r="AX10" s="22"/>
    </row>
    <row r="11" spans="1:50" ht="203.25" customHeight="1">
      <c r="A11" s="17"/>
      <c r="B11" s="18"/>
      <c r="C11" s="18"/>
      <c r="D11" s="19"/>
      <c r="E11" s="23" t="s">
        <v>20</v>
      </c>
      <c r="F11" s="24" t="s">
        <v>21</v>
      </c>
      <c r="G11" s="24" t="s">
        <v>22</v>
      </c>
      <c r="H11" s="24" t="s">
        <v>23</v>
      </c>
      <c r="I11" s="25" t="s">
        <v>14</v>
      </c>
      <c r="J11" s="24" t="s">
        <v>24</v>
      </c>
      <c r="K11" s="24" t="s">
        <v>25</v>
      </c>
      <c r="L11" s="24" t="s">
        <v>26</v>
      </c>
      <c r="M11" s="24" t="s">
        <v>27</v>
      </c>
      <c r="N11" s="25" t="s">
        <v>28</v>
      </c>
      <c r="O11" s="25" t="s">
        <v>29</v>
      </c>
      <c r="P11" s="25" t="s">
        <v>30</v>
      </c>
      <c r="Q11" s="25" t="s">
        <v>31</v>
      </c>
      <c r="R11" s="25" t="s">
        <v>32</v>
      </c>
      <c r="S11" s="24" t="s">
        <v>25</v>
      </c>
      <c r="T11" s="24" t="s">
        <v>26</v>
      </c>
      <c r="U11" s="24" t="s">
        <v>27</v>
      </c>
      <c r="V11" s="25" t="s">
        <v>28</v>
      </c>
      <c r="W11" s="25" t="s">
        <v>29</v>
      </c>
      <c r="X11" s="25" t="s">
        <v>30</v>
      </c>
      <c r="Y11" s="25" t="s">
        <v>31</v>
      </c>
      <c r="Z11" s="25" t="s">
        <v>32</v>
      </c>
      <c r="AA11" s="24" t="s">
        <v>25</v>
      </c>
      <c r="AB11" s="24" t="s">
        <v>26</v>
      </c>
      <c r="AC11" s="24" t="s">
        <v>27</v>
      </c>
      <c r="AD11" s="25" t="s">
        <v>28</v>
      </c>
      <c r="AE11" s="25" t="s">
        <v>29</v>
      </c>
      <c r="AF11" s="25" t="s">
        <v>30</v>
      </c>
      <c r="AG11" s="25" t="s">
        <v>31</v>
      </c>
      <c r="AH11" s="25" t="s">
        <v>32</v>
      </c>
      <c r="AI11" s="24" t="s">
        <v>25</v>
      </c>
      <c r="AJ11" s="24" t="s">
        <v>26</v>
      </c>
      <c r="AK11" s="24" t="s">
        <v>27</v>
      </c>
      <c r="AL11" s="25" t="s">
        <v>28</v>
      </c>
      <c r="AM11" s="25" t="s">
        <v>29</v>
      </c>
      <c r="AN11" s="25" t="s">
        <v>30</v>
      </c>
      <c r="AO11" s="25" t="s">
        <v>31</v>
      </c>
      <c r="AP11" s="25" t="s">
        <v>32</v>
      </c>
      <c r="AQ11" s="24" t="s">
        <v>25</v>
      </c>
      <c r="AR11" s="24" t="s">
        <v>26</v>
      </c>
      <c r="AS11" s="24" t="s">
        <v>27</v>
      </c>
      <c r="AT11" s="25" t="s">
        <v>28</v>
      </c>
      <c r="AU11" s="25" t="s">
        <v>29</v>
      </c>
      <c r="AV11" s="25" t="s">
        <v>30</v>
      </c>
      <c r="AW11" s="25" t="s">
        <v>31</v>
      </c>
      <c r="AX11" s="26" t="s">
        <v>32</v>
      </c>
    </row>
    <row r="12" spans="1:50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8" t="s">
        <v>33</v>
      </c>
      <c r="L12" s="28" t="s">
        <v>34</v>
      </c>
      <c r="M12" s="28" t="s">
        <v>35</v>
      </c>
      <c r="N12" s="28" t="s">
        <v>36</v>
      </c>
      <c r="O12" s="28" t="s">
        <v>37</v>
      </c>
      <c r="P12" s="28" t="s">
        <v>38</v>
      </c>
      <c r="Q12" s="28" t="s">
        <v>39</v>
      </c>
      <c r="R12" s="28" t="s">
        <v>40</v>
      </c>
      <c r="S12" s="28">
        <v>12</v>
      </c>
      <c r="T12" s="28" t="s">
        <v>41</v>
      </c>
      <c r="U12" s="28" t="s">
        <v>42</v>
      </c>
      <c r="V12" s="28" t="s">
        <v>43</v>
      </c>
      <c r="W12" s="28" t="s">
        <v>44</v>
      </c>
      <c r="X12" s="28" t="s">
        <v>45</v>
      </c>
      <c r="Y12" s="28" t="s">
        <v>46</v>
      </c>
      <c r="Z12" s="28" t="s">
        <v>47</v>
      </c>
      <c r="AA12" s="28" t="s">
        <v>48</v>
      </c>
      <c r="AB12" s="28" t="s">
        <v>49</v>
      </c>
      <c r="AC12" s="28" t="s">
        <v>50</v>
      </c>
      <c r="AD12" s="28" t="s">
        <v>51</v>
      </c>
      <c r="AE12" s="28" t="s">
        <v>52</v>
      </c>
      <c r="AF12" s="28" t="s">
        <v>53</v>
      </c>
      <c r="AG12" s="28" t="s">
        <v>54</v>
      </c>
      <c r="AH12" s="28" t="s">
        <v>55</v>
      </c>
      <c r="AI12" s="28" t="s">
        <v>56</v>
      </c>
      <c r="AJ12" s="28" t="s">
        <v>57</v>
      </c>
      <c r="AK12" s="28" t="s">
        <v>58</v>
      </c>
      <c r="AL12" s="28" t="s">
        <v>59</v>
      </c>
      <c r="AM12" s="28" t="s">
        <v>60</v>
      </c>
      <c r="AN12" s="28" t="s">
        <v>61</v>
      </c>
      <c r="AO12" s="28" t="s">
        <v>62</v>
      </c>
      <c r="AP12" s="29" t="s">
        <v>63</v>
      </c>
      <c r="AQ12" s="29" t="s">
        <v>64</v>
      </c>
      <c r="AR12" s="28" t="s">
        <v>65</v>
      </c>
      <c r="AS12" s="28" t="s">
        <v>66</v>
      </c>
      <c r="AT12" s="28" t="s">
        <v>67</v>
      </c>
      <c r="AU12" s="28" t="s">
        <v>68</v>
      </c>
      <c r="AV12" s="28" t="s">
        <v>69</v>
      </c>
      <c r="AW12" s="28" t="s">
        <v>70</v>
      </c>
      <c r="AX12" s="30" t="s">
        <v>71</v>
      </c>
    </row>
    <row r="13" spans="1:51" s="39" customFormat="1" ht="16.5">
      <c r="A13" s="31" t="s">
        <v>72</v>
      </c>
      <c r="B13" s="32" t="s">
        <v>73</v>
      </c>
      <c r="C13" s="33"/>
      <c r="D13" s="34"/>
      <c r="E13" s="34"/>
      <c r="F13" s="35"/>
      <c r="G13" s="36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8"/>
      <c r="AY13" s="1"/>
    </row>
    <row r="14" spans="1:63" ht="18" hidden="1">
      <c r="A14" s="40" t="s">
        <v>74</v>
      </c>
      <c r="B14" s="41" t="s">
        <v>75</v>
      </c>
      <c r="C14" s="33" t="s">
        <v>76</v>
      </c>
      <c r="D14" s="42">
        <v>2024</v>
      </c>
      <c r="E14" s="42">
        <v>2026</v>
      </c>
      <c r="F14" s="36"/>
      <c r="G14" s="43"/>
      <c r="H14" s="37">
        <v>45030</v>
      </c>
      <c r="I14" s="43"/>
      <c r="J14" s="43">
        <f>I14</f>
        <v>0</v>
      </c>
      <c r="K14" s="43">
        <f>SUM(L14:N14)+R14</f>
        <v>0</v>
      </c>
      <c r="L14" s="43"/>
      <c r="M14" s="43"/>
      <c r="N14" s="43">
        <f>SUM(O14:Q14)</f>
        <v>0</v>
      </c>
      <c r="O14" s="43"/>
      <c r="P14" s="43"/>
      <c r="Q14" s="43"/>
      <c r="R14" s="43"/>
      <c r="S14" s="43">
        <f>SUM(T14:V14)+Z14</f>
        <v>0</v>
      </c>
      <c r="T14" s="43"/>
      <c r="U14" s="43"/>
      <c r="V14" s="43">
        <f>SUM(W14:Y14)</f>
        <v>0</v>
      </c>
      <c r="W14" s="43"/>
      <c r="X14" s="43"/>
      <c r="Y14" s="43"/>
      <c r="Z14" s="43"/>
      <c r="AA14" s="43">
        <f>SUM(AB14:AD14)+AH14</f>
        <v>0</v>
      </c>
      <c r="AB14" s="43"/>
      <c r="AC14" s="43"/>
      <c r="AD14" s="43">
        <f>SUM(AE14:AG14)</f>
        <v>0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>
        <f>SUM(AR14:AT14)+AX14</f>
        <v>0</v>
      </c>
      <c r="AR14" s="43"/>
      <c r="AS14" s="43"/>
      <c r="AT14" s="43">
        <f>SUM(AU14:AW14)</f>
        <v>0</v>
      </c>
      <c r="AU14" s="43">
        <f>O14+W14+AE14</f>
        <v>0</v>
      </c>
      <c r="AV14" s="43">
        <f>P14+X14+AF14</f>
        <v>0</v>
      </c>
      <c r="AW14" s="43">
        <f>Q14+Y14+AG14</f>
        <v>0</v>
      </c>
      <c r="AX14" s="44"/>
      <c r="AZ14" s="45">
        <f>I14-S14-AA14-K14</f>
        <v>0</v>
      </c>
      <c r="BA14" s="45">
        <f>AQ14-AT14</f>
        <v>0</v>
      </c>
      <c r="BB14" s="45">
        <f>AT14-AU14-AV14-AW14</f>
        <v>0</v>
      </c>
      <c r="BC14" s="45">
        <f>K14-L14-M14-N14</f>
        <v>0</v>
      </c>
      <c r="BD14" s="45">
        <f>N14-O14-P14-Q14-R14</f>
        <v>0</v>
      </c>
      <c r="BE14" s="45">
        <f>S14-T14-U14-V14</f>
        <v>0</v>
      </c>
      <c r="BF14" s="45">
        <f>V14-W14-X14-Y14-Z14</f>
        <v>0</v>
      </c>
      <c r="BG14" s="45">
        <f>AA14-AB14-AC14-AD14</f>
        <v>0</v>
      </c>
      <c r="BH14" s="45">
        <f>V14-W14-X14-Y14-Z14</f>
        <v>0</v>
      </c>
      <c r="BI14" s="45">
        <f>AA14-AB14-AC14-AD14</f>
        <v>0</v>
      </c>
      <c r="BJ14" s="45">
        <f>AD14-AE14-AF14-AG14-AH14</f>
        <v>0</v>
      </c>
      <c r="BK14" s="45">
        <f>AQ14-AR14-AS14-AT14</f>
        <v>0</v>
      </c>
    </row>
    <row r="15" spans="1:63" ht="16.5" hidden="1">
      <c r="A15" s="40"/>
      <c r="B15" s="46"/>
      <c r="C15" s="33"/>
      <c r="D15" s="42"/>
      <c r="E15" s="42"/>
      <c r="F15" s="36"/>
      <c r="G15" s="43"/>
      <c r="H15" s="3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1:63" ht="16.5" hidden="1">
      <c r="A16" s="40"/>
      <c r="B16" s="47"/>
      <c r="C16" s="33"/>
      <c r="D16" s="48"/>
      <c r="E16" s="48"/>
      <c r="F16" s="49"/>
      <c r="G16" s="43"/>
      <c r="H16" s="3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</row>
    <row r="17" spans="1:63" ht="16.5" hidden="1">
      <c r="A17" s="40"/>
      <c r="B17" s="47"/>
      <c r="C17" s="33"/>
      <c r="D17" s="48"/>
      <c r="E17" s="48"/>
      <c r="F17" s="49"/>
      <c r="G17" s="43"/>
      <c r="H17" s="37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16.5" hidden="1">
      <c r="A18" s="40"/>
      <c r="B18" s="47"/>
      <c r="C18" s="33"/>
      <c r="D18" s="48"/>
      <c r="E18" s="48"/>
      <c r="F18" s="49"/>
      <c r="G18" s="43"/>
      <c r="H18" s="37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6.5">
      <c r="A19" s="50" t="s">
        <v>77</v>
      </c>
      <c r="B19" s="51" t="s">
        <v>78</v>
      </c>
      <c r="C19" s="52"/>
      <c r="D19" s="52"/>
      <c r="E19" s="52"/>
      <c r="F19" s="52"/>
      <c r="G19" s="43"/>
      <c r="H19" s="5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54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3" ht="16.5" hidden="1">
      <c r="A20" s="40" t="s">
        <v>79</v>
      </c>
      <c r="B20" s="55" t="s">
        <v>80</v>
      </c>
      <c r="C20" s="33" t="s">
        <v>81</v>
      </c>
      <c r="D20" s="42">
        <v>2024</v>
      </c>
      <c r="E20" s="42">
        <v>2024</v>
      </c>
      <c r="F20" s="36"/>
      <c r="G20" s="43"/>
      <c r="H20" s="37">
        <v>45030</v>
      </c>
      <c r="I20" s="43"/>
      <c r="J20" s="43">
        <f aca="true" t="shared" si="0" ref="J20:J26">I20</f>
        <v>0</v>
      </c>
      <c r="K20" s="43">
        <f aca="true" t="shared" si="1" ref="K20:K26">SUM(L20:N20)+R20</f>
        <v>0</v>
      </c>
      <c r="L20" s="43"/>
      <c r="M20" s="43"/>
      <c r="N20" s="43">
        <f aca="true" t="shared" si="2" ref="N20:N21">SUM(O20:Q20)</f>
        <v>0</v>
      </c>
      <c r="O20" s="43"/>
      <c r="P20" s="43"/>
      <c r="Q20" s="43"/>
      <c r="R20" s="43"/>
      <c r="S20" s="43">
        <f aca="true" t="shared" si="3" ref="S20:S26">SUM(T20:V20)+Z20</f>
        <v>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>
        <f aca="true" t="shared" si="4" ref="AQ20:AQ26">SUM(AR20:AT20)+AX20</f>
        <v>0</v>
      </c>
      <c r="AR20" s="43"/>
      <c r="AS20" s="43"/>
      <c r="AT20" s="43">
        <f aca="true" t="shared" si="5" ref="AT20:AT26">SUM(AU20:AW20)</f>
        <v>0</v>
      </c>
      <c r="AU20" s="43">
        <f aca="true" t="shared" si="6" ref="AU20:AU26">O20+W20+AE20</f>
        <v>0</v>
      </c>
      <c r="AV20" s="43">
        <f aca="true" t="shared" si="7" ref="AV20:AV26">P20+X20+AF20</f>
        <v>0</v>
      </c>
      <c r="AW20" s="43">
        <f aca="true" t="shared" si="8" ref="AW20:AW26">Q20+Y20+AG20</f>
        <v>0</v>
      </c>
      <c r="AX20" s="44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</row>
    <row r="21" spans="1:63" ht="16.5" hidden="1">
      <c r="A21" s="40" t="s">
        <v>82</v>
      </c>
      <c r="B21" s="55" t="s">
        <v>83</v>
      </c>
      <c r="C21" s="33" t="s">
        <v>84</v>
      </c>
      <c r="D21" s="42">
        <v>2024</v>
      </c>
      <c r="E21" s="42">
        <v>2025</v>
      </c>
      <c r="F21" s="36"/>
      <c r="G21" s="43"/>
      <c r="H21" s="37">
        <v>45030</v>
      </c>
      <c r="I21" s="43"/>
      <c r="J21" s="43">
        <f t="shared" si="0"/>
        <v>0</v>
      </c>
      <c r="K21" s="43">
        <f t="shared" si="1"/>
        <v>0</v>
      </c>
      <c r="L21" s="43"/>
      <c r="M21" s="43"/>
      <c r="N21" s="43">
        <f t="shared" si="2"/>
        <v>0</v>
      </c>
      <c r="O21" s="43"/>
      <c r="P21" s="43"/>
      <c r="Q21" s="43"/>
      <c r="R21" s="43"/>
      <c r="S21" s="43">
        <f t="shared" si="3"/>
        <v>0</v>
      </c>
      <c r="T21" s="43"/>
      <c r="U21" s="43"/>
      <c r="V21" s="43">
        <f aca="true" t="shared" si="9" ref="V21:V26">SUM(W21:Y21)</f>
        <v>0</v>
      </c>
      <c r="W21" s="43">
        <v>0</v>
      </c>
      <c r="X21" s="43"/>
      <c r="Y21" s="43"/>
      <c r="Z21" s="43"/>
      <c r="AA21" s="43">
        <f aca="true" t="shared" si="10" ref="AA21:AA26">SUM(AB21:AD21)+AH21</f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>
        <f t="shared" si="4"/>
        <v>0</v>
      </c>
      <c r="AR21" s="43"/>
      <c r="AS21" s="43"/>
      <c r="AT21" s="43">
        <f t="shared" si="5"/>
        <v>0</v>
      </c>
      <c r="AU21" s="43">
        <f t="shared" si="6"/>
        <v>0</v>
      </c>
      <c r="AV21" s="43">
        <f t="shared" si="7"/>
        <v>0</v>
      </c>
      <c r="AW21" s="43">
        <f t="shared" si="8"/>
        <v>0</v>
      </c>
      <c r="AX21" s="44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</row>
    <row r="22" spans="1:63" ht="16.5" hidden="1">
      <c r="A22" s="40" t="s">
        <v>85</v>
      </c>
      <c r="B22" s="55" t="s">
        <v>86</v>
      </c>
      <c r="C22" s="33" t="s">
        <v>87</v>
      </c>
      <c r="D22" s="42">
        <v>2025</v>
      </c>
      <c r="E22" s="42">
        <v>2025</v>
      </c>
      <c r="F22" s="36"/>
      <c r="G22" s="43"/>
      <c r="H22" s="37">
        <v>45030</v>
      </c>
      <c r="I22" s="43"/>
      <c r="J22" s="43">
        <f t="shared" si="0"/>
        <v>0</v>
      </c>
      <c r="K22" s="43">
        <f t="shared" si="1"/>
        <v>0</v>
      </c>
      <c r="L22" s="43"/>
      <c r="M22" s="43"/>
      <c r="N22" s="43"/>
      <c r="O22" s="43"/>
      <c r="P22" s="43"/>
      <c r="Q22" s="43"/>
      <c r="R22" s="43"/>
      <c r="S22" s="43">
        <f t="shared" si="3"/>
        <v>0</v>
      </c>
      <c r="T22" s="43"/>
      <c r="U22" s="43"/>
      <c r="V22" s="43">
        <f t="shared" si="9"/>
        <v>0</v>
      </c>
      <c r="W22" s="43">
        <v>0</v>
      </c>
      <c r="X22" s="43"/>
      <c r="Y22" s="43"/>
      <c r="Z22" s="43"/>
      <c r="AA22" s="43">
        <f t="shared" si="10"/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>
        <f t="shared" si="4"/>
        <v>0</v>
      </c>
      <c r="AR22" s="43"/>
      <c r="AS22" s="43"/>
      <c r="AT22" s="43">
        <f t="shared" si="5"/>
        <v>0</v>
      </c>
      <c r="AU22" s="43">
        <f t="shared" si="6"/>
        <v>0</v>
      </c>
      <c r="AV22" s="43">
        <f t="shared" si="7"/>
        <v>0</v>
      </c>
      <c r="AW22" s="43">
        <f t="shared" si="8"/>
        <v>0</v>
      </c>
      <c r="AX22" s="44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ht="16.5" hidden="1">
      <c r="A23" s="40" t="s">
        <v>88</v>
      </c>
      <c r="B23" s="46" t="s">
        <v>89</v>
      </c>
      <c r="C23" s="33" t="s">
        <v>90</v>
      </c>
      <c r="D23" s="42">
        <v>2025</v>
      </c>
      <c r="E23" s="42">
        <v>2025</v>
      </c>
      <c r="F23" s="36"/>
      <c r="G23" s="43"/>
      <c r="H23" s="37">
        <v>45030</v>
      </c>
      <c r="I23" s="43"/>
      <c r="J23" s="43">
        <f t="shared" si="0"/>
        <v>0</v>
      </c>
      <c r="K23" s="43">
        <f t="shared" si="1"/>
        <v>0</v>
      </c>
      <c r="L23" s="43"/>
      <c r="M23" s="43"/>
      <c r="N23" s="43"/>
      <c r="O23" s="43"/>
      <c r="P23" s="43"/>
      <c r="Q23" s="43"/>
      <c r="R23" s="43"/>
      <c r="S23" s="43">
        <f t="shared" si="3"/>
        <v>0</v>
      </c>
      <c r="T23" s="43"/>
      <c r="U23" s="43"/>
      <c r="V23" s="43">
        <f t="shared" si="9"/>
        <v>0</v>
      </c>
      <c r="W23" s="43">
        <v>0</v>
      </c>
      <c r="X23" s="43"/>
      <c r="Y23" s="43"/>
      <c r="Z23" s="43"/>
      <c r="AA23" s="43">
        <f t="shared" si="10"/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>
        <f t="shared" si="4"/>
        <v>0</v>
      </c>
      <c r="AR23" s="43"/>
      <c r="AS23" s="43"/>
      <c r="AT23" s="43">
        <f t="shared" si="5"/>
        <v>0</v>
      </c>
      <c r="AU23" s="43">
        <f t="shared" si="6"/>
        <v>0</v>
      </c>
      <c r="AV23" s="43">
        <f t="shared" si="7"/>
        <v>0</v>
      </c>
      <c r="AW23" s="43">
        <f t="shared" si="8"/>
        <v>0</v>
      </c>
      <c r="AX23" s="44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6.5" hidden="1">
      <c r="A24" s="40" t="s">
        <v>91</v>
      </c>
      <c r="B24" s="46" t="s">
        <v>92</v>
      </c>
      <c r="C24" s="33" t="s">
        <v>93</v>
      </c>
      <c r="D24" s="42">
        <v>2025</v>
      </c>
      <c r="E24" s="42">
        <v>2025</v>
      </c>
      <c r="F24" s="36"/>
      <c r="G24" s="43"/>
      <c r="H24" s="37">
        <v>45030</v>
      </c>
      <c r="I24" s="43"/>
      <c r="J24" s="43">
        <f t="shared" si="0"/>
        <v>0</v>
      </c>
      <c r="K24" s="43">
        <f t="shared" si="1"/>
        <v>0</v>
      </c>
      <c r="L24" s="43"/>
      <c r="M24" s="43"/>
      <c r="N24" s="43"/>
      <c r="O24" s="43"/>
      <c r="P24" s="43"/>
      <c r="Q24" s="43"/>
      <c r="R24" s="43"/>
      <c r="S24" s="43">
        <f t="shared" si="3"/>
        <v>0</v>
      </c>
      <c r="T24" s="43"/>
      <c r="U24" s="43"/>
      <c r="V24" s="43">
        <f t="shared" si="9"/>
        <v>0</v>
      </c>
      <c r="W24" s="43">
        <v>0</v>
      </c>
      <c r="X24" s="43"/>
      <c r="Y24" s="43"/>
      <c r="Z24" s="43"/>
      <c r="AA24" s="43">
        <f t="shared" si="10"/>
        <v>0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>
        <f t="shared" si="4"/>
        <v>0</v>
      </c>
      <c r="AR24" s="43"/>
      <c r="AS24" s="43"/>
      <c r="AT24" s="43">
        <f t="shared" si="5"/>
        <v>0</v>
      </c>
      <c r="AU24" s="43">
        <f t="shared" si="6"/>
        <v>0</v>
      </c>
      <c r="AV24" s="43">
        <f t="shared" si="7"/>
        <v>0</v>
      </c>
      <c r="AW24" s="43">
        <f t="shared" si="8"/>
        <v>0</v>
      </c>
      <c r="AX24" s="44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ht="16.5" hidden="1">
      <c r="A25" s="40" t="s">
        <v>94</v>
      </c>
      <c r="B25" s="46" t="s">
        <v>95</v>
      </c>
      <c r="C25" s="33" t="s">
        <v>96</v>
      </c>
      <c r="D25" s="42">
        <v>2025</v>
      </c>
      <c r="E25" s="42">
        <v>2025</v>
      </c>
      <c r="F25" s="36"/>
      <c r="G25" s="43"/>
      <c r="H25" s="37">
        <v>45030</v>
      </c>
      <c r="I25" s="43"/>
      <c r="J25" s="43">
        <f t="shared" si="0"/>
        <v>0</v>
      </c>
      <c r="K25" s="43">
        <f t="shared" si="1"/>
        <v>0</v>
      </c>
      <c r="L25" s="43"/>
      <c r="M25" s="43"/>
      <c r="N25" s="43"/>
      <c r="O25" s="43"/>
      <c r="P25" s="43"/>
      <c r="Q25" s="43"/>
      <c r="R25" s="43"/>
      <c r="S25" s="43">
        <f t="shared" si="3"/>
        <v>0</v>
      </c>
      <c r="T25" s="43"/>
      <c r="U25" s="43"/>
      <c r="V25" s="43">
        <f t="shared" si="9"/>
        <v>0</v>
      </c>
      <c r="W25" s="43">
        <v>0</v>
      </c>
      <c r="X25" s="43"/>
      <c r="Y25" s="43"/>
      <c r="Z25" s="43"/>
      <c r="AA25" s="43">
        <f t="shared" si="10"/>
        <v>0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>
        <f t="shared" si="4"/>
        <v>0</v>
      </c>
      <c r="AR25" s="43"/>
      <c r="AS25" s="43"/>
      <c r="AT25" s="43">
        <f t="shared" si="5"/>
        <v>0</v>
      </c>
      <c r="AU25" s="43">
        <f t="shared" si="6"/>
        <v>0</v>
      </c>
      <c r="AV25" s="43">
        <f t="shared" si="7"/>
        <v>0</v>
      </c>
      <c r="AW25" s="43">
        <f t="shared" si="8"/>
        <v>0</v>
      </c>
      <c r="AX25" s="44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6" spans="1:63" ht="15" hidden="1">
      <c r="A26" s="40" t="s">
        <v>97</v>
      </c>
      <c r="B26" s="46" t="s">
        <v>98</v>
      </c>
      <c r="C26" s="33" t="s">
        <v>99</v>
      </c>
      <c r="D26" s="42">
        <v>2026</v>
      </c>
      <c r="E26" s="42">
        <v>2026</v>
      </c>
      <c r="F26" s="36"/>
      <c r="G26" s="43"/>
      <c r="H26" s="37">
        <v>45030</v>
      </c>
      <c r="I26" s="43"/>
      <c r="J26" s="43">
        <f t="shared" si="0"/>
        <v>0</v>
      </c>
      <c r="K26" s="43">
        <f t="shared" si="1"/>
        <v>0</v>
      </c>
      <c r="L26" s="43"/>
      <c r="M26" s="43"/>
      <c r="N26" s="43"/>
      <c r="O26" s="43"/>
      <c r="P26" s="43"/>
      <c r="Q26" s="43"/>
      <c r="R26" s="43"/>
      <c r="S26" s="43">
        <f t="shared" si="3"/>
        <v>0</v>
      </c>
      <c r="T26" s="43"/>
      <c r="U26" s="43"/>
      <c r="V26" s="43">
        <f t="shared" si="9"/>
        <v>0</v>
      </c>
      <c r="W26" s="43"/>
      <c r="X26" s="43"/>
      <c r="Y26" s="43"/>
      <c r="Z26" s="43"/>
      <c r="AA26" s="43">
        <f t="shared" si="10"/>
        <v>0</v>
      </c>
      <c r="AB26" s="43"/>
      <c r="AC26" s="43"/>
      <c r="AD26" s="43">
        <f>SUM(AE26:AG26)</f>
        <v>0</v>
      </c>
      <c r="AE26" s="43">
        <v>0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>
        <f t="shared" si="4"/>
        <v>0</v>
      </c>
      <c r="AR26" s="43"/>
      <c r="AS26" s="43"/>
      <c r="AT26" s="43">
        <f t="shared" si="5"/>
        <v>0</v>
      </c>
      <c r="AU26" s="43">
        <f t="shared" si="6"/>
        <v>0</v>
      </c>
      <c r="AV26" s="43">
        <f t="shared" si="7"/>
        <v>0</v>
      </c>
      <c r="AW26" s="43">
        <f t="shared" si="8"/>
        <v>0</v>
      </c>
      <c r="AX26" s="44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</row>
    <row r="27" spans="1:63" s="39" customFormat="1" ht="18.75">
      <c r="A27" s="31" t="s">
        <v>100</v>
      </c>
      <c r="B27" s="56" t="s">
        <v>101</v>
      </c>
      <c r="C27" s="57"/>
      <c r="D27" s="34"/>
      <c r="E27" s="34"/>
      <c r="F27" s="35"/>
      <c r="G27" s="43"/>
      <c r="H27" s="3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54"/>
      <c r="AY27" s="1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6" s="39" customFormat="1" ht="16.5">
      <c r="A28" s="40" t="s">
        <v>102</v>
      </c>
      <c r="B28" s="55" t="s">
        <v>103</v>
      </c>
      <c r="C28" s="33" t="s">
        <v>104</v>
      </c>
      <c r="D28" s="42">
        <v>2024</v>
      </c>
      <c r="E28" s="42">
        <v>2027</v>
      </c>
      <c r="F28" s="58"/>
      <c r="G28" s="43">
        <v>1134.705423636</v>
      </c>
      <c r="H28" s="37">
        <v>45396</v>
      </c>
      <c r="I28" s="43">
        <v>1182.69604483706</v>
      </c>
      <c r="J28" s="43">
        <f>I28</f>
        <v>1182.69604483706</v>
      </c>
      <c r="K28" s="43">
        <f>SUM(L28:N28)+R28</f>
        <v>203.99364240282722</v>
      </c>
      <c r="L28" s="43"/>
      <c r="M28" s="43"/>
      <c r="N28" s="43">
        <f>O28+P28+Q28</f>
        <v>203.99364240282722</v>
      </c>
      <c r="O28" s="59">
        <v>60.818664210139</v>
      </c>
      <c r="P28" s="43">
        <v>109.176037792217</v>
      </c>
      <c r="Q28" s="43">
        <v>33.9989404004712</v>
      </c>
      <c r="R28" s="43"/>
      <c r="S28" s="43">
        <f>SUM(T28:V28)+Z28</f>
        <v>300.52576960800036</v>
      </c>
      <c r="T28" s="43"/>
      <c r="U28" s="43"/>
      <c r="V28" s="43">
        <f>W28+X28+Y28</f>
        <v>300.52576960800036</v>
      </c>
      <c r="W28" s="59">
        <v>76.9495972597544</v>
      </c>
      <c r="X28" s="43">
        <v>173.488544080246</v>
      </c>
      <c r="Y28" s="43">
        <v>50.087628268</v>
      </c>
      <c r="Z28" s="43"/>
      <c r="AA28" s="43">
        <f>SUM(AB28:AD28)+AH28</f>
        <v>334.8834350783101</v>
      </c>
      <c r="AB28" s="43"/>
      <c r="AC28" s="43"/>
      <c r="AD28" s="43">
        <f>AE28+AF28+AG28</f>
        <v>334.8834350783101</v>
      </c>
      <c r="AE28" s="59">
        <v>100.89316508607</v>
      </c>
      <c r="AF28" s="43">
        <v>178.176364145855</v>
      </c>
      <c r="AG28" s="43">
        <v>55.8139058463851</v>
      </c>
      <c r="AH28" s="43"/>
      <c r="AI28" s="43">
        <f>SUM(AJ28:AL28)+AP28</f>
        <v>343.2931977479244</v>
      </c>
      <c r="AJ28" s="43"/>
      <c r="AK28" s="43"/>
      <c r="AL28" s="43">
        <f>AM28+AN28+AO28</f>
        <v>343.2931977479244</v>
      </c>
      <c r="AM28" s="59">
        <v>122.29418101155</v>
      </c>
      <c r="AN28" s="43">
        <v>163.783483778387</v>
      </c>
      <c r="AO28" s="43">
        <v>57.2155329579874</v>
      </c>
      <c r="AP28" s="43"/>
      <c r="AQ28" s="43">
        <f>SUM(AR28:AT28)+AX28</f>
        <v>1182.696044837062</v>
      </c>
      <c r="AR28" s="43"/>
      <c r="AS28" s="43"/>
      <c r="AT28" s="43">
        <f>SUM(AU28:AW28)</f>
        <v>1182.696044837062</v>
      </c>
      <c r="AU28" s="43">
        <f>O28+W28+AE28+AM28</f>
        <v>360.95560756751337</v>
      </c>
      <c r="AV28" s="43">
        <f>P28+X28+AF28+AN28</f>
        <v>624.6244297967049</v>
      </c>
      <c r="AW28" s="43">
        <f>Q28+Y28+AG28+AO28</f>
        <v>197.11600747284368</v>
      </c>
      <c r="AX28" s="44"/>
      <c r="AY28" s="60">
        <f>AQ28-I28</f>
        <v>0</v>
      </c>
      <c r="AZ28" s="60">
        <f>I28-S28-AA28-K28-AI28</f>
        <v>-1.9895196601282805E-12</v>
      </c>
      <c r="BA28" s="60">
        <f aca="true" t="shared" si="11" ref="BA28:BA29">AQ28-AT28</f>
        <v>0</v>
      </c>
      <c r="BB28" s="60">
        <f aca="true" t="shared" si="12" ref="BB28:BB29">AT28-AU28-AV28-AW28</f>
        <v>0</v>
      </c>
      <c r="BC28" s="60">
        <f aca="true" t="shared" si="13" ref="BC28:BC29">K28-L28-M28-N28</f>
        <v>0</v>
      </c>
      <c r="BD28" s="60">
        <f aca="true" t="shared" si="14" ref="BD28:BD29">N28-O28-P28-Q28-R28</f>
        <v>0</v>
      </c>
      <c r="BE28" s="60">
        <f aca="true" t="shared" si="15" ref="BE28:BE29">S28-T28-U28-V28</f>
        <v>0</v>
      </c>
      <c r="BF28" s="60">
        <f aca="true" t="shared" si="16" ref="BF28:BF29">V28-W28-X28-Y28-Z28</f>
        <v>0</v>
      </c>
      <c r="BG28" s="60">
        <f aca="true" t="shared" si="17" ref="BG28:BG29">AA28-AB28-AC28-AD28</f>
        <v>0</v>
      </c>
      <c r="BH28" s="60">
        <f aca="true" t="shared" si="18" ref="BH28:BH29">V28-W28-X28-Y28-Z28</f>
        <v>0</v>
      </c>
      <c r="BI28" s="60">
        <f aca="true" t="shared" si="19" ref="BI28:BI29">AA28-AB28-AC28-AD28</f>
        <v>0</v>
      </c>
      <c r="BJ28" s="60">
        <f aca="true" t="shared" si="20" ref="BJ28:BJ29">AD28-AE28-AF28-AG28-AH28</f>
        <v>0</v>
      </c>
      <c r="BK28" s="61">
        <f>AL28-AM28-AN28-AO28</f>
        <v>0</v>
      </c>
      <c r="BL28" s="60">
        <f>AI28-AL28</f>
        <v>0</v>
      </c>
      <c r="BM28" s="60"/>
      <c r="BN28" s="60">
        <f aca="true" t="shared" si="21" ref="BN28:BN29">AQ28-AR28-AS28-AT28</f>
        <v>0</v>
      </c>
    </row>
    <row r="29" spans="1:66" s="39" customFormat="1" ht="18.75" hidden="1">
      <c r="A29" s="31" t="s">
        <v>105</v>
      </c>
      <c r="B29" s="62" t="s">
        <v>106</v>
      </c>
      <c r="C29" s="33"/>
      <c r="D29" s="42"/>
      <c r="E29" s="42"/>
      <c r="F29" s="35"/>
      <c r="G29" s="43"/>
      <c r="H29" s="37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54"/>
      <c r="AY29" s="60"/>
      <c r="AZ29" s="60">
        <f>I29-S29-AA29-K29</f>
        <v>0</v>
      </c>
      <c r="BA29" s="60">
        <f t="shared" si="11"/>
        <v>0</v>
      </c>
      <c r="BB29" s="60">
        <f t="shared" si="12"/>
        <v>0</v>
      </c>
      <c r="BC29" s="60">
        <f t="shared" si="13"/>
        <v>0</v>
      </c>
      <c r="BD29" s="60">
        <f t="shared" si="14"/>
        <v>0</v>
      </c>
      <c r="BE29" s="60">
        <f t="shared" si="15"/>
        <v>0</v>
      </c>
      <c r="BF29" s="60">
        <f t="shared" si="16"/>
        <v>0</v>
      </c>
      <c r="BG29" s="60">
        <f t="shared" si="17"/>
        <v>0</v>
      </c>
      <c r="BH29" s="60">
        <f t="shared" si="18"/>
        <v>0</v>
      </c>
      <c r="BI29" s="60">
        <f t="shared" si="19"/>
        <v>0</v>
      </c>
      <c r="BJ29" s="60">
        <f t="shared" si="20"/>
        <v>0</v>
      </c>
      <c r="BK29" s="61"/>
      <c r="BL29" s="60"/>
      <c r="BM29" s="60"/>
      <c r="BN29" s="60">
        <f t="shared" si="21"/>
        <v>0</v>
      </c>
    </row>
    <row r="30" spans="1:66" ht="16.5" hidden="1">
      <c r="A30" s="40"/>
      <c r="B30" s="46"/>
      <c r="C30" s="63"/>
      <c r="D30" s="42"/>
      <c r="E30" s="42"/>
      <c r="F30" s="36"/>
      <c r="G30" s="43"/>
      <c r="H30" s="37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60"/>
      <c r="BM30" s="60"/>
      <c r="BN30" s="60"/>
    </row>
    <row r="31" spans="1:66" ht="14.25" hidden="1">
      <c r="A31" s="40"/>
      <c r="B31" s="46"/>
      <c r="C31" s="63"/>
      <c r="D31" s="42"/>
      <c r="E31" s="42"/>
      <c r="F31" s="36"/>
      <c r="G31" s="43"/>
      <c r="H31" s="3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1"/>
      <c r="BL31" s="60"/>
      <c r="BM31" s="60"/>
      <c r="BN31" s="60"/>
    </row>
    <row r="32" spans="1:66" s="39" customFormat="1" ht="16.5">
      <c r="A32" s="64"/>
      <c r="B32" s="65" t="s">
        <v>107</v>
      </c>
      <c r="C32" s="66"/>
      <c r="D32" s="67"/>
      <c r="E32" s="67"/>
      <c r="F32" s="68">
        <f>SUM(F13:F31)</f>
        <v>0</v>
      </c>
      <c r="G32" s="68">
        <f>SUM(G13:G31)</f>
        <v>1134.705423636</v>
      </c>
      <c r="H32" s="69"/>
      <c r="I32" s="68">
        <f>SUM(I13:I31)</f>
        <v>1182.69604483706</v>
      </c>
      <c r="J32" s="68">
        <f>SUM(J13:J31)</f>
        <v>1182.69604483706</v>
      </c>
      <c r="K32" s="68">
        <f>SUM(K13:K31)</f>
        <v>203.99364240282722</v>
      </c>
      <c r="L32" s="68"/>
      <c r="M32" s="68"/>
      <c r="N32" s="68">
        <f>SUM(N13:N31)</f>
        <v>203.99364240282722</v>
      </c>
      <c r="O32" s="68">
        <f>SUM(O13:O31)</f>
        <v>60.818664210139</v>
      </c>
      <c r="P32" s="68">
        <f>SUM(P13:P31)</f>
        <v>109.176037792217</v>
      </c>
      <c r="Q32" s="68">
        <f>SUM(Q13:Q31)</f>
        <v>33.9989404004712</v>
      </c>
      <c r="R32" s="68"/>
      <c r="S32" s="68">
        <f>SUM(S13:S31)</f>
        <v>300.52576960800036</v>
      </c>
      <c r="T32" s="68"/>
      <c r="U32" s="68"/>
      <c r="V32" s="68">
        <f>SUM(V13:V31)</f>
        <v>300.52576960800036</v>
      </c>
      <c r="W32" s="68">
        <f>SUM(W13:W31)</f>
        <v>76.9495972597544</v>
      </c>
      <c r="X32" s="68">
        <f>SUM(X13:X31)</f>
        <v>173.488544080246</v>
      </c>
      <c r="Y32" s="68">
        <f>SUM(Y13:Y31)</f>
        <v>50.087628268</v>
      </c>
      <c r="Z32" s="68"/>
      <c r="AA32" s="68">
        <f>SUM(AA13:AA31)</f>
        <v>334.8834350783101</v>
      </c>
      <c r="AB32" s="68"/>
      <c r="AC32" s="68"/>
      <c r="AD32" s="68">
        <f>SUM(AD13:AD31)</f>
        <v>334.8834350783101</v>
      </c>
      <c r="AE32" s="68">
        <f>SUM(AE13:AE31)</f>
        <v>100.89316508607</v>
      </c>
      <c r="AF32" s="68">
        <f>SUM(AF13:AF31)</f>
        <v>178.176364145855</v>
      </c>
      <c r="AG32" s="68">
        <f>SUM(AG13:AG31)</f>
        <v>55.8139058463851</v>
      </c>
      <c r="AH32" s="68"/>
      <c r="AI32" s="68">
        <f>SUM(AI13:AI31)</f>
        <v>343.2931977479244</v>
      </c>
      <c r="AJ32" s="68"/>
      <c r="AK32" s="68"/>
      <c r="AL32" s="68">
        <f>SUM(AL13:AL31)</f>
        <v>343.2931977479244</v>
      </c>
      <c r="AM32" s="68">
        <f>SUM(AM13:AM31)</f>
        <v>122.29418101155</v>
      </c>
      <c r="AN32" s="68">
        <f>SUM(AN13:AN31)</f>
        <v>163.783483778387</v>
      </c>
      <c r="AO32" s="68">
        <f>SUM(AO13:AO31)</f>
        <v>57.2155329579874</v>
      </c>
      <c r="AP32" s="68"/>
      <c r="AQ32" s="68">
        <f>SUM(AQ13:AQ31)</f>
        <v>1182.696044837062</v>
      </c>
      <c r="AR32" s="68">
        <f>SUM(AR13:AR31)</f>
        <v>0</v>
      </c>
      <c r="AS32" s="68">
        <f>SUM(AS13:AS31)</f>
        <v>0</v>
      </c>
      <c r="AT32" s="68">
        <f>SUM(AT13:AT31)</f>
        <v>1182.696044837062</v>
      </c>
      <c r="AU32" s="68">
        <f>SUM(AU13:AU31)</f>
        <v>360.95560756751337</v>
      </c>
      <c r="AV32" s="68">
        <f>SUM(AV13:AV31)</f>
        <v>624.6244297967049</v>
      </c>
      <c r="AW32" s="68">
        <f>SUM(AW13:AW31)</f>
        <v>197.11600747284368</v>
      </c>
      <c r="AX32" s="70"/>
      <c r="AY32" s="60">
        <f>AQ32-I32</f>
        <v>0</v>
      </c>
      <c r="AZ32" s="60">
        <f>I32-S32-AA32-K32-AI32</f>
        <v>-1.9895196601282805E-12</v>
      </c>
      <c r="BA32" s="60">
        <f>AQ32-AT32</f>
        <v>0</v>
      </c>
      <c r="BB32" s="60">
        <f>AT32-AU32-AV32-AW32</f>
        <v>0</v>
      </c>
      <c r="BC32" s="60">
        <f>K32-L32-M32-N32</f>
        <v>0</v>
      </c>
      <c r="BD32" s="60">
        <f>N32-O32-P32-Q32-R32</f>
        <v>0</v>
      </c>
      <c r="BE32" s="60">
        <f>S32-T32-U32-V32</f>
        <v>0</v>
      </c>
      <c r="BF32" s="60">
        <f>V32-W32-X32-Y32-Z32</f>
        <v>0</v>
      </c>
      <c r="BG32" s="60">
        <f>AA32-AB32-AC32-AD32</f>
        <v>0</v>
      </c>
      <c r="BH32" s="60">
        <f>V32-W32-X32-Y32-Z32</f>
        <v>0</v>
      </c>
      <c r="BI32" s="60">
        <f>AA32-AB32-AC32-AD32</f>
        <v>0</v>
      </c>
      <c r="BJ32" s="60">
        <f>AD32-AE32-AF32-AG32-AH32</f>
        <v>0</v>
      </c>
      <c r="BK32" s="61">
        <f>AL32-AM32-AN32-AO32</f>
        <v>0</v>
      </c>
      <c r="BL32" s="60">
        <f>AI32-AL32</f>
        <v>0</v>
      </c>
      <c r="BM32" s="60"/>
      <c r="BN32" s="60">
        <f>AQ32-AR32-AS32-AT32</f>
        <v>0</v>
      </c>
    </row>
    <row r="33" spans="1:50" ht="18.75">
      <c r="A33" s="71"/>
      <c r="B33" s="71"/>
      <c r="C33" s="72"/>
      <c r="D33" s="72"/>
      <c r="E33" s="72"/>
      <c r="F33" s="72"/>
      <c r="G33" s="73"/>
      <c r="H33" s="73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43" s="1" customFormat="1" ht="28.5" customHeight="1" hidden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E34" s="75"/>
      <c r="AF34" s="75"/>
      <c r="AG34" s="75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9" ht="23.25" customHeight="1" hidden="1">
      <c r="A35" s="77"/>
      <c r="B35" s="77"/>
      <c r="C35" s="77"/>
      <c r="D35" s="77"/>
      <c r="E35" s="77"/>
      <c r="F35" s="77"/>
      <c r="G35" s="78">
        <f>G28-'[1]4. Расчет'!BX38/1000000</f>
        <v>0</v>
      </c>
      <c r="H35" s="79"/>
      <c r="I35" s="78">
        <f>I32-'[1]4. Расчет'!BI38/1000000</f>
        <v>0</v>
      </c>
      <c r="J35" s="79"/>
      <c r="K35" s="80"/>
      <c r="L35" s="81"/>
      <c r="M35" s="81"/>
      <c r="N35" s="80">
        <f>N32-'[2]2023г'!T938/1000000</f>
        <v>0</v>
      </c>
      <c r="O35" s="80">
        <f>O32-'[2]2023г'!T933/1000000</f>
        <v>0</v>
      </c>
      <c r="P35" s="80">
        <f>P32-'[2]2023г'!T934/1000000</f>
        <v>0</v>
      </c>
      <c r="Q35" s="80">
        <f>Q32-'[2]2023г'!T935/1000000</f>
        <v>0</v>
      </c>
      <c r="R35" s="81"/>
      <c r="S35" s="80"/>
      <c r="T35" s="81"/>
      <c r="U35" s="81"/>
      <c r="V35" s="80">
        <f>V32-'[2]2023г'!U938/1000000</f>
        <v>0</v>
      </c>
      <c r="W35" s="80">
        <f>W32-'[2]2023г'!U933/1000000</f>
        <v>0</v>
      </c>
      <c r="X35" s="80">
        <f>X32-'[2]2023г'!U934/1000000</f>
        <v>0</v>
      </c>
      <c r="Y35" s="80">
        <f>Y32-'[2]2023г'!U935/1000000</f>
        <v>0</v>
      </c>
      <c r="Z35" s="81"/>
      <c r="AA35" s="80"/>
      <c r="AB35" s="81"/>
      <c r="AC35" s="81"/>
      <c r="AD35" s="80">
        <f>AD32-'[2]2023г'!V938/1000000</f>
        <v>0</v>
      </c>
      <c r="AE35" s="80">
        <f>AE32-'[2]2023г'!V933/1000000</f>
        <v>0</v>
      </c>
      <c r="AF35" s="80">
        <f>AF32-'[2]2023г'!V934/1000000</f>
        <v>0</v>
      </c>
      <c r="AG35" s="80">
        <f>AG32-'[2]2023г'!V935/1000000</f>
        <v>0</v>
      </c>
      <c r="AL35" s="72">
        <f>AL32-'[2]2023г'!W938/1000000</f>
        <v>0</v>
      </c>
      <c r="AM35" s="72">
        <f>AM32-'[2]2023г'!W933/1000000</f>
        <v>0</v>
      </c>
      <c r="AN35" s="72">
        <f>AN32-'[2]2023г'!W934/1000000</f>
        <v>0</v>
      </c>
      <c r="AO35" s="72">
        <f>AO32-'[2]2023г'!W935/1000000</f>
        <v>0</v>
      </c>
      <c r="AQ35"/>
      <c r="AT35" s="72">
        <f>AQ32-'[2]2023г'!X938/1000000</f>
        <v>0</v>
      </c>
      <c r="AU35" s="72">
        <f>AU32-'[2]2023г'!X933/1000000</f>
        <v>0</v>
      </c>
      <c r="AV35" s="72">
        <f>AV32-'[2]2023г'!X934/1000000</f>
        <v>0</v>
      </c>
      <c r="AW35" s="72">
        <f>AW32-'[2]2023г'!X935/1000000</f>
        <v>0</v>
      </c>
    </row>
    <row r="36" spans="3:46" s="1" customFormat="1" ht="16.5" customHeight="1" hidden="1">
      <c r="C36" s="77"/>
      <c r="G36" s="82"/>
      <c r="I36" s="82"/>
      <c r="K36" s="82"/>
      <c r="O36" s="75"/>
      <c r="P36" s="75"/>
      <c r="Q36" s="75"/>
      <c r="S36" s="82"/>
      <c r="W36" s="83"/>
      <c r="X36" s="75"/>
      <c r="Y36" s="75"/>
      <c r="AA36" s="82"/>
      <c r="AE36" s="75"/>
      <c r="AF36" s="75"/>
      <c r="AG36" s="75"/>
      <c r="AQ36" s="72"/>
      <c r="AT36" s="82"/>
    </row>
    <row r="37" spans="3:46" s="1" customFormat="1" ht="16.5" hidden="1">
      <c r="C37" s="77"/>
      <c r="G37" s="82"/>
      <c r="I37" s="82"/>
      <c r="K37" s="82"/>
      <c r="R37" s="72"/>
      <c r="S37" s="82"/>
      <c r="W37" s="72"/>
      <c r="AA37" s="82"/>
      <c r="AE37" s="72"/>
      <c r="AF37" s="72"/>
      <c r="AT37" s="82"/>
    </row>
    <row r="38" spans="2:50" ht="18" customHeight="1" hidden="1">
      <c r="B38" s="77"/>
      <c r="C38" s="77"/>
      <c r="D38" s="77"/>
      <c r="E38" s="77"/>
      <c r="F38" s="77"/>
      <c r="G38" s="84">
        <f>G32-G30-G28-G26-G25-G24-G23-G22-G21-G20-G18-G17-G16-G15-G14</f>
        <v>0</v>
      </c>
      <c r="H38" s="85"/>
      <c r="I38" s="84">
        <f>I32-I30-I28-I26-I25-I24-I23-I22-I21-I20-I18-I17-I16-I15-I14</f>
        <v>0</v>
      </c>
      <c r="J38" s="84">
        <f>J32-J30-J28-J26-J25-J24-J23-J22-J21-J20-J18-J17-J16-J15-J14</f>
        <v>0</v>
      </c>
      <c r="K38" s="84">
        <f>K32-K30-K28-K26-K25-K24-K23-K22-K21-K20-K18-K17-K16-K15-K14</f>
        <v>0</v>
      </c>
      <c r="L38" s="84">
        <f>L32-L30-L28-L26-L25-L24-L23-L22-L21-L20-L18-L17-L16-L15-L14</f>
        <v>0</v>
      </c>
      <c r="M38" s="84">
        <f>M32-M30-M28-M26-M25-M24-M23-M22-M21-M20-M18-M17-M16-M15-M14</f>
        <v>0</v>
      </c>
      <c r="N38" s="84">
        <f>N32-N30-N28-N26-N25-N24-N23-N22-N21-N20-N18-N17-N16-N15-N14</f>
        <v>0</v>
      </c>
      <c r="O38" s="84">
        <f>O32-O30-O28-O26-O25-O24-O23-O22-O21-O20-O18-O17-O16-O15-O14</f>
        <v>0</v>
      </c>
      <c r="P38" s="84">
        <f>P32-P30-P28-P26-P25-P24-P23-P22-P21-P20-P18-P17-P16-P15-P14</f>
        <v>0</v>
      </c>
      <c r="Q38" s="84">
        <f>Q32-Q30-Q28-Q26-Q25-Q24-Q23-Q22-Q21-Q20-Q18-Q17-Q16-Q15-Q14</f>
        <v>0</v>
      </c>
      <c r="R38" s="84">
        <f>R32-R30-R28-R26-R25-R24-R23-R22-R21-R20-R18-R17-R16-R15-R14</f>
        <v>0</v>
      </c>
      <c r="S38" s="84">
        <f>S32-S30-S28-S26-S25-S24-S23-S22-S21-S20-S18-S17-S16-S15-S14</f>
        <v>0</v>
      </c>
      <c r="T38" s="84">
        <f>T32-T30-T28-T26-T25-T24-T23-T22-T21-T20-T18-T17-T16-T15-T14</f>
        <v>0</v>
      </c>
      <c r="U38" s="84">
        <f>U32-U30-U28-U26-U25-U24-U23-U22-U21-U20-U18-U17-U16-U15-U14</f>
        <v>0</v>
      </c>
      <c r="V38" s="84">
        <f>V32-V30-V28-V26-V25-V24-V23-V22-V21-V20-V18-V17-V16-V15-V14</f>
        <v>0</v>
      </c>
      <c r="W38" s="84">
        <f>W32-W30-W28-W26-W25-W24-W23-W22-W21-W20-W18-W17-W16-W15-W14</f>
        <v>0</v>
      </c>
      <c r="X38" s="84">
        <f>X32-X30-X28-X26-X25-X24-X23-X22-X21-X20-X18-X17-X16-X15-X14</f>
        <v>0</v>
      </c>
      <c r="Y38" s="84">
        <f>Y32-Y30-Y28-Y26-Y25-Y24-Y23-Y22-Y21-Y20-Y18-Y17-Y16-Y15-Y14</f>
        <v>0</v>
      </c>
      <c r="Z38" s="84">
        <f>Z32-Z30-Z28-Z26-Z25-Z24-Z23-Z22-Z21-Z20-Z18-Z17-Z16-Z15-Z14</f>
        <v>0</v>
      </c>
      <c r="AA38" s="84">
        <f>AA32-AA30-AA28-AA26-AA25-AA24-AA23-AA22-AA21-AA20-AA18-AA17-AA16-AA15-AA14</f>
        <v>0</v>
      </c>
      <c r="AB38" s="84">
        <f>AB32-AB30-AB28-AB26-AB25-AB24-AB23-AB22-AB21-AB20-AB18-AB17-AB16-AB15-AB14</f>
        <v>0</v>
      </c>
      <c r="AC38" s="84">
        <f>AC32-AC30-AC28-AC26-AC25-AC24-AC23-AC22-AC21-AC20-AC18-AC17-AC16-AC15-AC14</f>
        <v>0</v>
      </c>
      <c r="AD38" s="84">
        <f>AD32-AD30-AD28-AD26-AD25-AD24-AD23-AD22-AD21-AD20-AD18-AD17-AD16-AD15-AD14</f>
        <v>0</v>
      </c>
      <c r="AE38" s="84">
        <f>AE32-AE30-AE28-AE26-AE25-AE24-AE23-AE22-AE21-AE20-AE18-AE17-AE16-AE15-AE14</f>
        <v>0</v>
      </c>
      <c r="AF38" s="84">
        <f>AF32-AF30-AF28-AF26-AF25-AF24-AF23-AF22-AF21-AF20-AF18-AF17-AF16-AF15-AF14</f>
        <v>0</v>
      </c>
      <c r="AG38" s="84">
        <f>AG32-AG30-AG28-AG26-AG25-AG24-AG23-AG22-AG21-AG20-AG18-AG17-AG16-AG15-AG14</f>
        <v>0</v>
      </c>
      <c r="AH38" s="84">
        <f>AH32-AH30-AH28-AH26-AH25-AH24-AH23-AH22-AH21-AH20-AH18-AH17-AH16-AH15-AH14</f>
        <v>0</v>
      </c>
      <c r="AI38" s="84"/>
      <c r="AJ38" s="84"/>
      <c r="AK38" s="84"/>
      <c r="AL38" s="84"/>
      <c r="AM38" s="84"/>
      <c r="AN38" s="84"/>
      <c r="AO38" s="84"/>
      <c r="AP38" s="84"/>
      <c r="AQ38" s="84">
        <f>AQ32-AQ30-AQ28-AQ26-AQ25-AQ24-AQ23-AQ22-AQ21-AQ20-AQ18-AQ17-AQ16-AQ15-AQ14</f>
        <v>0</v>
      </c>
      <c r="AR38" s="84">
        <f>AR32-AR30-AR28-AR26-AR25-AR24-AR23-AR22-AR21-AR20-AR18-AR17-AR16-AR15-AR14</f>
        <v>0</v>
      </c>
      <c r="AS38" s="84">
        <f>AS32-AS30-AS28-AS26-AS25-AS24-AS23-AS22-AS21-AS20-AS18-AS17-AS16-AS15-AS14</f>
        <v>0</v>
      </c>
      <c r="AT38" s="84">
        <f>AT32-AT30-AT28-AT26-AT25-AT24-AT23-AT22-AT21-AT20-AT18-AT17-AT16-AT15-AT14</f>
        <v>0</v>
      </c>
      <c r="AU38" s="84">
        <f>AU32-AU30-AU28-AU26-AU25-AU24-AU23-AU22-AU21-AU20-AU18-AU17-AU16-AU15-AU14</f>
        <v>0</v>
      </c>
      <c r="AV38" s="84">
        <f>AV32-AV30-AV28-AV26-AV25-AV24-AV23-AV22-AV21-AV20-AV18-AV17-AV16-AV15-AV14</f>
        <v>0</v>
      </c>
      <c r="AW38" s="84">
        <f>AW32-AW30-AW28-AW26-AW25-AW24-AW23-AW22-AW21-AW20-AW18-AW17-AW16-AW15-AW14</f>
        <v>0</v>
      </c>
      <c r="AX38" s="84">
        <f>AX32-AX30-AX28-AX26-AX25-AX24-AX23-AX22-AX21-AX20-AX18-AX17-AX16-AX15-AX14</f>
        <v>0</v>
      </c>
    </row>
    <row r="39" spans="1:31" s="1" customFormat="1" ht="18" customHeight="1" hidden="1">
      <c r="A39" s="77"/>
      <c r="B39" s="77"/>
      <c r="C39" s="77"/>
      <c r="D39" s="77"/>
      <c r="E39" s="77"/>
      <c r="F39" s="77"/>
      <c r="G39" s="86"/>
      <c r="H39" s="77"/>
      <c r="I39" s="77"/>
      <c r="O39" s="72"/>
      <c r="W39" s="72"/>
      <c r="AE39" s="72"/>
    </row>
    <row r="40" spans="1:23" s="1" customFormat="1" ht="16.5" hidden="1">
      <c r="A40" s="87"/>
      <c r="B40" s="87"/>
      <c r="C40" s="77"/>
      <c r="D40" s="87"/>
      <c r="E40" s="87"/>
      <c r="F40" s="87"/>
      <c r="G40" s="88"/>
      <c r="H40" s="87"/>
      <c r="W40" s="16"/>
    </row>
    <row r="41" spans="2:23" ht="16.5">
      <c r="B41" s="89"/>
      <c r="C41" s="89"/>
      <c r="D41" s="89"/>
      <c r="E41" s="89"/>
      <c r="F41" s="89"/>
      <c r="G41" s="90"/>
      <c r="H41" s="89"/>
      <c r="I41" s="89"/>
      <c r="W41" s="1"/>
    </row>
    <row r="42" spans="2:9" ht="16.5">
      <c r="B42" s="77"/>
      <c r="C42" s="77"/>
      <c r="D42" s="77"/>
      <c r="E42" s="77"/>
      <c r="F42" s="77"/>
      <c r="G42" s="86"/>
      <c r="H42" s="77"/>
      <c r="I42" s="77"/>
    </row>
    <row r="43" spans="2:23" ht="16.5">
      <c r="B43" s="89"/>
      <c r="C43" s="89"/>
      <c r="D43" s="89"/>
      <c r="E43" s="89"/>
      <c r="F43" s="89"/>
      <c r="G43" s="91"/>
      <c r="H43" s="89"/>
      <c r="I43" s="89"/>
      <c r="W43" s="92"/>
    </row>
    <row r="44" spans="2:14" ht="16.5">
      <c r="B44" s="93"/>
      <c r="C44" s="93"/>
      <c r="D44" s="93"/>
      <c r="E44" s="93"/>
      <c r="F44" s="93"/>
      <c r="G44" s="94"/>
      <c r="H44" s="93"/>
      <c r="I44" s="93"/>
      <c r="N44" s="16"/>
    </row>
    <row r="45" spans="2:14" ht="16.5">
      <c r="B45" s="93"/>
      <c r="G45" s="15"/>
      <c r="N45" s="72"/>
    </row>
    <row r="46" spans="2:9" ht="15.75" customHeight="1">
      <c r="B46" s="95"/>
      <c r="C46" s="95"/>
      <c r="D46" s="95"/>
      <c r="E46" s="95"/>
      <c r="F46" s="95"/>
      <c r="G46" s="95"/>
      <c r="H46" s="95"/>
      <c r="I46" s="95"/>
    </row>
    <row r="48" ht="16.5">
      <c r="S48" s="96"/>
    </row>
  </sheetData>
  <sheetProtection password="CC3D" sheet="1"/>
  <mergeCells count="22">
    <mergeCell ref="A3:Z3"/>
    <mergeCell ref="A4:Z4"/>
    <mergeCell ref="A6:Z6"/>
    <mergeCell ref="A7:Z7"/>
    <mergeCell ref="A9:A11"/>
    <mergeCell ref="B9:B11"/>
    <mergeCell ref="C9:C11"/>
    <mergeCell ref="D9:D11"/>
    <mergeCell ref="E9:E10"/>
    <mergeCell ref="F9:H9"/>
    <mergeCell ref="I9:I10"/>
    <mergeCell ref="J9:J10"/>
    <mergeCell ref="K9:AX9"/>
    <mergeCell ref="F10:H10"/>
    <mergeCell ref="K10:R10"/>
    <mergeCell ref="S10:Z10"/>
    <mergeCell ref="AA10:AH10"/>
    <mergeCell ref="AI10:AP10"/>
    <mergeCell ref="AQ10:AX10"/>
    <mergeCell ref="A33:B33"/>
    <mergeCell ref="A34:AC34"/>
    <mergeCell ref="B46:I46"/>
  </mergeCells>
  <dataValidations count="1">
    <dataValidation type="textLength" operator="lessThanOrEqual" allowBlank="1" showErrorMessage="1" errorTitle="Ошибка" error="Допускается ввод не более 900 символов!" sqref="G13 O13:Q13 W14:W18 AE16:AE18 W20:W26 AE20:AE21 O21 G22:G23 O22:P24 I23 AE23:AE26 O26:P26 G27 O27:Q27 O28 W28 AE28 AM28 O30:O31 W30:W31 AE31">
      <formula1>900</formula1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2"/>
  <sheetViews>
    <sheetView view="pageBreakPreview" zoomScale="50" zoomScaleNormal="78" zoomScaleSheetLayoutView="50" workbookViewId="0" topLeftCell="A1">
      <selection activeCell="F45" sqref="F45"/>
    </sheetView>
  </sheetViews>
  <sheetFormatPr defaultColWidth="9.00390625" defaultRowHeight="12.75"/>
  <cols>
    <col min="1" max="1" width="12.25390625" style="1" customWidth="1"/>
    <col min="2" max="2" width="94.00390625" style="1" customWidth="1"/>
    <col min="3" max="3" width="15.00390625" style="1" customWidth="1"/>
    <col min="4" max="4" width="11.50390625" style="1" customWidth="1"/>
    <col min="5" max="5" width="14.625" style="1" customWidth="1"/>
    <col min="6" max="6" width="30.50390625" style="1" customWidth="1"/>
    <col min="7" max="7" width="11.00390625" style="1" customWidth="1"/>
    <col min="8" max="8" width="8.25390625" style="1" customWidth="1"/>
    <col min="9" max="9" width="6.25390625" style="1" customWidth="1"/>
    <col min="10" max="11" width="14.75390625" style="1" customWidth="1"/>
    <col min="12" max="15" width="10.125" style="1" customWidth="1"/>
    <col min="16" max="16" width="19.125" style="1" customWidth="1"/>
    <col min="17" max="17" width="9.625" style="1" hidden="1" customWidth="1"/>
    <col min="18" max="18" width="11.125" style="1" hidden="1" customWidth="1"/>
    <col min="19" max="19" width="13.75390625" style="1" hidden="1" customWidth="1"/>
    <col min="20" max="20" width="6.625" style="1" hidden="1" customWidth="1"/>
    <col min="21" max="21" width="9.50390625" style="1" customWidth="1"/>
    <col min="22" max="22" width="6.25390625" style="1" customWidth="1"/>
    <col min="23" max="23" width="8.25390625" style="1" customWidth="1"/>
    <col min="24" max="24" width="11.25390625" style="1" customWidth="1"/>
    <col min="25" max="25" width="8.75390625" style="1" customWidth="1"/>
    <col min="26" max="26" width="7.50390625" style="1" customWidth="1"/>
    <col min="27" max="27" width="18.00390625" style="1" customWidth="1"/>
    <col min="28" max="28" width="6.75390625" style="1" customWidth="1"/>
    <col min="29" max="29" width="7.50390625" style="1" customWidth="1"/>
    <col min="30" max="30" width="10.50390625" style="1" customWidth="1"/>
    <col min="31" max="31" width="8.25390625" style="1" customWidth="1"/>
    <col min="32" max="38" width="8.125" style="1" customWidth="1"/>
    <col min="39" max="39" width="9.625" style="1" customWidth="1"/>
    <col min="40" max="40" width="6.75390625" style="1" customWidth="1"/>
    <col min="41" max="41" width="7.625" style="1" customWidth="1"/>
    <col min="42" max="42" width="10.75390625" style="1" customWidth="1"/>
    <col min="43" max="43" width="7.50390625" style="1" customWidth="1"/>
    <col min="44" max="44" width="8.625" style="1" customWidth="1"/>
    <col min="45" max="16384" width="9.00390625" style="1" customWidth="1"/>
  </cols>
  <sheetData>
    <row r="1" ht="16.5">
      <c r="P1" s="97" t="s">
        <v>108</v>
      </c>
    </row>
    <row r="2" spans="16:27" ht="18.75">
      <c r="P2" s="4"/>
      <c r="AA2" s="98"/>
    </row>
    <row r="3" spans="1:16" ht="18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47" ht="18.75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</row>
    <row r="6" spans="1:49" ht="18.75">
      <c r="A6" s="101">
        <f>'прил.1'!A6</f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6.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16" ht="15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82.5" customHeight="1">
      <c r="A9" s="17" t="s">
        <v>5</v>
      </c>
      <c r="B9" s="18" t="s">
        <v>110</v>
      </c>
      <c r="C9" s="18" t="s">
        <v>111</v>
      </c>
      <c r="D9" s="19" t="s">
        <v>8</v>
      </c>
      <c r="E9" s="18" t="s">
        <v>112</v>
      </c>
      <c r="F9" s="18" t="s">
        <v>113</v>
      </c>
      <c r="G9" s="18" t="s">
        <v>114</v>
      </c>
      <c r="H9" s="18"/>
      <c r="I9" s="18"/>
      <c r="J9" s="103" t="s">
        <v>115</v>
      </c>
      <c r="K9" s="103"/>
      <c r="L9" s="104" t="s">
        <v>116</v>
      </c>
      <c r="M9" s="104"/>
      <c r="N9" s="104"/>
      <c r="O9" s="104"/>
      <c r="P9" s="104"/>
    </row>
    <row r="10" spans="1:16" ht="40.5" customHeight="1">
      <c r="A10" s="17"/>
      <c r="B10" s="18"/>
      <c r="C10" s="18"/>
      <c r="D10" s="19"/>
      <c r="E10" s="18"/>
      <c r="F10" s="18"/>
      <c r="G10" s="105" t="s">
        <v>14</v>
      </c>
      <c r="H10" s="105"/>
      <c r="I10" s="105"/>
      <c r="J10" s="21" t="s">
        <v>117</v>
      </c>
      <c r="K10" s="21"/>
      <c r="L10" s="106" t="s">
        <v>118</v>
      </c>
      <c r="M10" s="106" t="s">
        <v>119</v>
      </c>
      <c r="N10" s="106" t="s">
        <v>120</v>
      </c>
      <c r="O10" s="106" t="s">
        <v>121</v>
      </c>
      <c r="P10" s="22" t="s">
        <v>19</v>
      </c>
    </row>
    <row r="11" spans="1:16" ht="219">
      <c r="A11" s="17"/>
      <c r="B11" s="18"/>
      <c r="C11" s="18"/>
      <c r="D11" s="19"/>
      <c r="E11" s="107" t="s">
        <v>14</v>
      </c>
      <c r="F11" s="107" t="s">
        <v>20</v>
      </c>
      <c r="G11" s="24" t="s">
        <v>122</v>
      </c>
      <c r="H11" s="108" t="s">
        <v>123</v>
      </c>
      <c r="I11" s="108" t="s">
        <v>124</v>
      </c>
      <c r="J11" s="24" t="s">
        <v>125</v>
      </c>
      <c r="K11" s="24" t="s">
        <v>126</v>
      </c>
      <c r="L11" s="21" t="s">
        <v>14</v>
      </c>
      <c r="M11" s="21" t="s">
        <v>14</v>
      </c>
      <c r="N11" s="21" t="s">
        <v>14</v>
      </c>
      <c r="O11" s="21" t="s">
        <v>14</v>
      </c>
      <c r="P11" s="22"/>
    </row>
    <row r="12" spans="1:16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2">
        <v>16</v>
      </c>
    </row>
    <row r="13" spans="1:18" ht="18">
      <c r="A13" s="109">
        <f>'прил.1'!A13</f>
        <v>0</v>
      </c>
      <c r="B13" s="110" t="s">
        <v>73</v>
      </c>
      <c r="C13" s="111"/>
      <c r="D13" s="42"/>
      <c r="E13" s="42"/>
      <c r="F13" s="112"/>
      <c r="G13" s="112"/>
      <c r="H13" s="112"/>
      <c r="I13" s="113"/>
      <c r="J13" s="113"/>
      <c r="K13" s="36"/>
      <c r="L13" s="114"/>
      <c r="M13" s="113"/>
      <c r="N13" s="113"/>
      <c r="O13" s="113"/>
      <c r="P13" s="115"/>
      <c r="R13" s="116"/>
    </row>
    <row r="14" spans="1:22" ht="16.5" hidden="1">
      <c r="A14" s="40">
        <f>'прил.1'!A14</f>
        <v>0</v>
      </c>
      <c r="B14" s="46">
        <f>'прил.1'!B14</f>
        <v>0</v>
      </c>
      <c r="C14" s="117">
        <f>'прил.1'!C14</f>
        <v>0</v>
      </c>
      <c r="D14" s="118">
        <f>'прил.1'!D14</f>
        <v>2024</v>
      </c>
      <c r="E14" s="118">
        <f>'прил.1'!E14</f>
        <v>2026</v>
      </c>
      <c r="F14" s="43">
        <f>'прил.1'!G14/1.2</f>
        <v>0</v>
      </c>
      <c r="G14" s="36">
        <f>SUM(H14:I14)</f>
        <v>0</v>
      </c>
      <c r="H14" s="36">
        <f>'прил.1'!I14/1.2</f>
        <v>0</v>
      </c>
      <c r="I14" s="119"/>
      <c r="J14" s="119"/>
      <c r="K14" s="43">
        <f>P14</f>
        <v>0</v>
      </c>
      <c r="L14" s="120">
        <f>'прил.1'!K14-'прил.1'!Q14</f>
        <v>0</v>
      </c>
      <c r="M14" s="120">
        <f>'прил.1'!S14-'прил.1'!Y14</f>
        <v>0</v>
      </c>
      <c r="N14" s="120">
        <f>'прил.1'!AA14-'прил.1'!AG14</f>
        <v>0</v>
      </c>
      <c r="O14" s="120"/>
      <c r="P14" s="121">
        <f>L14+M14+N14</f>
        <v>0</v>
      </c>
      <c r="Q14" s="72">
        <f>P14-G14</f>
        <v>0</v>
      </c>
      <c r="R14" s="122">
        <f>P14-N14-M14-L14</f>
        <v>0</v>
      </c>
      <c r="S14" s="116"/>
      <c r="T14" s="116"/>
      <c r="U14" s="72"/>
      <c r="V14" s="116"/>
    </row>
    <row r="15" spans="1:22" ht="16.5" hidden="1">
      <c r="A15" s="40"/>
      <c r="B15" s="47"/>
      <c r="C15" s="123"/>
      <c r="D15" s="124"/>
      <c r="E15" s="124"/>
      <c r="F15" s="43"/>
      <c r="G15" s="43"/>
      <c r="H15" s="43"/>
      <c r="I15" s="119"/>
      <c r="J15" s="119"/>
      <c r="K15" s="43"/>
      <c r="L15" s="120"/>
      <c r="M15" s="120"/>
      <c r="N15" s="120"/>
      <c r="O15" s="120"/>
      <c r="P15" s="121"/>
      <c r="Q15" s="72"/>
      <c r="R15" s="122"/>
      <c r="S15" s="72"/>
      <c r="U15" s="72"/>
      <c r="V15" s="116"/>
    </row>
    <row r="16" spans="1:22" ht="16.5" hidden="1">
      <c r="A16" s="40"/>
      <c r="B16" s="47"/>
      <c r="C16" s="123"/>
      <c r="D16" s="124"/>
      <c r="E16" s="124"/>
      <c r="F16" s="43"/>
      <c r="G16" s="43"/>
      <c r="H16" s="43"/>
      <c r="I16" s="119"/>
      <c r="J16" s="119"/>
      <c r="K16" s="43"/>
      <c r="L16" s="120"/>
      <c r="M16" s="120"/>
      <c r="N16" s="120"/>
      <c r="O16" s="120"/>
      <c r="P16" s="121"/>
      <c r="Q16" s="72"/>
      <c r="R16" s="122"/>
      <c r="S16" s="72"/>
      <c r="U16" s="72"/>
      <c r="V16" s="116"/>
    </row>
    <row r="17" spans="1:22" ht="16.5" hidden="1">
      <c r="A17" s="40"/>
      <c r="B17" s="47"/>
      <c r="C17" s="123"/>
      <c r="D17" s="124"/>
      <c r="E17" s="124"/>
      <c r="F17" s="43"/>
      <c r="G17" s="43"/>
      <c r="H17" s="43"/>
      <c r="I17" s="119"/>
      <c r="J17" s="119"/>
      <c r="K17" s="43"/>
      <c r="L17" s="120"/>
      <c r="M17" s="120"/>
      <c r="N17" s="120"/>
      <c r="O17" s="120"/>
      <c r="P17" s="121"/>
      <c r="Q17" s="72"/>
      <c r="R17" s="122"/>
      <c r="S17" s="72"/>
      <c r="U17" s="72"/>
      <c r="V17" s="116"/>
    </row>
    <row r="18" spans="1:22" ht="16.5" hidden="1">
      <c r="A18" s="40"/>
      <c r="B18" s="47"/>
      <c r="C18" s="123"/>
      <c r="D18" s="124"/>
      <c r="E18" s="124"/>
      <c r="F18" s="43"/>
      <c r="G18" s="43"/>
      <c r="H18" s="43"/>
      <c r="I18" s="119"/>
      <c r="J18" s="119"/>
      <c r="K18" s="43"/>
      <c r="L18" s="120"/>
      <c r="M18" s="120"/>
      <c r="N18" s="120"/>
      <c r="O18" s="120"/>
      <c r="P18" s="121"/>
      <c r="Q18" s="72"/>
      <c r="R18" s="122"/>
      <c r="S18" s="72"/>
      <c r="U18" s="72"/>
      <c r="V18" s="116"/>
    </row>
    <row r="19" spans="1:22" ht="16.5">
      <c r="A19" s="109">
        <f>'прил.1'!A19</f>
        <v>0</v>
      </c>
      <c r="B19" s="51" t="s">
        <v>78</v>
      </c>
      <c r="C19" s="52"/>
      <c r="D19" s="42"/>
      <c r="E19" s="42"/>
      <c r="F19" s="119"/>
      <c r="G19" s="119"/>
      <c r="H19" s="119"/>
      <c r="I19" s="119"/>
      <c r="J19" s="119"/>
      <c r="K19" s="119"/>
      <c r="L19" s="119"/>
      <c r="M19" s="119"/>
      <c r="N19" s="120"/>
      <c r="O19" s="120"/>
      <c r="P19" s="125"/>
      <c r="Q19" s="72"/>
      <c r="R19" s="122"/>
      <c r="U19" s="72"/>
      <c r="V19" s="116"/>
    </row>
    <row r="20" spans="1:22" ht="16.5" hidden="1">
      <c r="A20" s="40">
        <f>'прил.1'!A20</f>
        <v>0</v>
      </c>
      <c r="B20" s="55">
        <f>'прил.1'!B20</f>
        <v>0</v>
      </c>
      <c r="C20" s="126">
        <f>'прил.1'!C20</f>
        <v>0</v>
      </c>
      <c r="D20" s="118">
        <f>'прил.1'!D20</f>
        <v>2024</v>
      </c>
      <c r="E20" s="118">
        <f>'прил.1'!E20</f>
        <v>2024</v>
      </c>
      <c r="F20" s="127">
        <f>'прил.1'!G20/1.2</f>
        <v>0</v>
      </c>
      <c r="G20" s="43">
        <f aca="true" t="shared" si="0" ref="G20:G26">SUM(H20:I20)</f>
        <v>0</v>
      </c>
      <c r="H20" s="36">
        <f>'прил.1'!I20/1.2</f>
        <v>0</v>
      </c>
      <c r="I20" s="119"/>
      <c r="J20" s="119"/>
      <c r="K20" s="43">
        <f aca="true" t="shared" si="1" ref="K20:K26">P20</f>
        <v>0</v>
      </c>
      <c r="L20" s="120">
        <f>'прил.1'!K20-'прил.1'!Q20</f>
        <v>0</v>
      </c>
      <c r="M20" s="120">
        <f>'прил.1'!S20-'прил.1'!Y20</f>
        <v>0</v>
      </c>
      <c r="N20" s="120">
        <f>'прил.1'!AA20-'прил.1'!AG20</f>
        <v>0</v>
      </c>
      <c r="O20" s="120"/>
      <c r="P20" s="121">
        <f aca="true" t="shared" si="2" ref="P20:P26">L20+M20+N20</f>
        <v>0</v>
      </c>
      <c r="Q20" s="72"/>
      <c r="R20" s="122"/>
      <c r="U20" s="72"/>
      <c r="V20" s="116"/>
    </row>
    <row r="21" spans="1:22" ht="16.5" hidden="1">
      <c r="A21" s="40">
        <f>'прил.1'!A21</f>
        <v>0</v>
      </c>
      <c r="B21" s="55">
        <f>'прил.1'!B21</f>
        <v>0</v>
      </c>
      <c r="C21" s="126">
        <f>'прил.1'!C21</f>
        <v>0</v>
      </c>
      <c r="D21" s="118">
        <f>'прил.1'!D21</f>
        <v>2024</v>
      </c>
      <c r="E21" s="118">
        <f>'прил.1'!E21</f>
        <v>2025</v>
      </c>
      <c r="F21" s="127">
        <f>'прил.1'!G21/1.2</f>
        <v>0</v>
      </c>
      <c r="G21" s="43">
        <f t="shared" si="0"/>
        <v>0</v>
      </c>
      <c r="H21" s="43">
        <f>'прил.1'!I21/1.2</f>
        <v>0</v>
      </c>
      <c r="I21" s="119"/>
      <c r="J21" s="119"/>
      <c r="K21" s="43">
        <f t="shared" si="1"/>
        <v>0</v>
      </c>
      <c r="L21" s="120">
        <f>'прил.1'!K21-'прил.1'!Q21</f>
        <v>0</v>
      </c>
      <c r="M21" s="120">
        <f>'прил.1'!S21-'прил.1'!Y21</f>
        <v>0</v>
      </c>
      <c r="N21" s="120">
        <f>'прил.1'!AA21-'прил.1'!AG21</f>
        <v>0</v>
      </c>
      <c r="O21" s="120"/>
      <c r="P21" s="121">
        <f t="shared" si="2"/>
        <v>0</v>
      </c>
      <c r="Q21" s="72"/>
      <c r="R21" s="122"/>
      <c r="U21" s="72"/>
      <c r="V21" s="116"/>
    </row>
    <row r="22" spans="1:22" ht="16.5" hidden="1">
      <c r="A22" s="40">
        <f>'прил.1'!A22</f>
        <v>0</v>
      </c>
      <c r="B22" s="55">
        <f>'прил.1'!B22</f>
        <v>0</v>
      </c>
      <c r="C22" s="126">
        <f>'прил.1'!C22</f>
        <v>0</v>
      </c>
      <c r="D22" s="118">
        <f>'прил.1'!D22</f>
        <v>2025</v>
      </c>
      <c r="E22" s="118">
        <f>'прил.1'!E22</f>
        <v>2025</v>
      </c>
      <c r="F22" s="127">
        <f>'прил.1'!G22/1.2</f>
        <v>0</v>
      </c>
      <c r="G22" s="43">
        <f t="shared" si="0"/>
        <v>0</v>
      </c>
      <c r="H22" s="43">
        <f>'прил.1'!I22/1.2</f>
        <v>0</v>
      </c>
      <c r="I22" s="119"/>
      <c r="J22" s="119"/>
      <c r="K22" s="43">
        <f t="shared" si="1"/>
        <v>0</v>
      </c>
      <c r="L22" s="120">
        <f>'прил.1'!K22-'прил.1'!Q22</f>
        <v>0</v>
      </c>
      <c r="M22" s="120">
        <f>'прил.1'!S22-'прил.1'!Y22</f>
        <v>0</v>
      </c>
      <c r="N22" s="120">
        <f>'прил.1'!AA22-'прил.1'!AG22</f>
        <v>0</v>
      </c>
      <c r="O22" s="120"/>
      <c r="P22" s="121">
        <f t="shared" si="2"/>
        <v>0</v>
      </c>
      <c r="Q22" s="72"/>
      <c r="R22" s="122"/>
      <c r="U22" s="72"/>
      <c r="V22" s="116"/>
    </row>
    <row r="23" spans="1:22" ht="16.5" hidden="1">
      <c r="A23" s="40">
        <f>'прил.1'!A23</f>
        <v>0</v>
      </c>
      <c r="B23" s="55">
        <f>'прил.1'!B23</f>
        <v>0</v>
      </c>
      <c r="C23" s="126">
        <f>'прил.1'!C23</f>
        <v>0</v>
      </c>
      <c r="D23" s="118">
        <f>'прил.1'!D23</f>
        <v>2025</v>
      </c>
      <c r="E23" s="118">
        <f>'прил.1'!E23</f>
        <v>2025</v>
      </c>
      <c r="F23" s="127">
        <f>'прил.1'!G23/1.2</f>
        <v>0</v>
      </c>
      <c r="G23" s="43">
        <f t="shared" si="0"/>
        <v>0</v>
      </c>
      <c r="H23" s="43">
        <f>'прил.1'!I23/1.2</f>
        <v>0</v>
      </c>
      <c r="I23" s="119"/>
      <c r="J23" s="119"/>
      <c r="K23" s="43">
        <f t="shared" si="1"/>
        <v>0</v>
      </c>
      <c r="L23" s="120">
        <f>'прил.1'!K23-'прил.1'!Q23</f>
        <v>0</v>
      </c>
      <c r="M23" s="120">
        <f>'прил.1'!S23-'прил.1'!Y23</f>
        <v>0</v>
      </c>
      <c r="N23" s="120">
        <f>'прил.1'!AA23-'прил.1'!AG23</f>
        <v>0</v>
      </c>
      <c r="O23" s="120"/>
      <c r="P23" s="121">
        <f t="shared" si="2"/>
        <v>0</v>
      </c>
      <c r="Q23" s="72"/>
      <c r="R23" s="122"/>
      <c r="U23" s="72"/>
      <c r="V23" s="116"/>
    </row>
    <row r="24" spans="1:22" ht="16.5" hidden="1">
      <c r="A24" s="40">
        <f>'прил.1'!A24</f>
        <v>0</v>
      </c>
      <c r="B24" s="55">
        <f>'прил.1'!B24</f>
        <v>0</v>
      </c>
      <c r="C24" s="126">
        <f>'прил.1'!C24</f>
        <v>0</v>
      </c>
      <c r="D24" s="118">
        <f>'прил.1'!D24</f>
        <v>2025</v>
      </c>
      <c r="E24" s="118">
        <f>'прил.1'!E24</f>
        <v>2025</v>
      </c>
      <c r="F24" s="127">
        <f>'прил.1'!G24/1.2</f>
        <v>0</v>
      </c>
      <c r="G24" s="43">
        <f t="shared" si="0"/>
        <v>0</v>
      </c>
      <c r="H24" s="43">
        <f>'прил.1'!I24/1.2</f>
        <v>0</v>
      </c>
      <c r="I24" s="119"/>
      <c r="J24" s="119"/>
      <c r="K24" s="43">
        <f t="shared" si="1"/>
        <v>0</v>
      </c>
      <c r="L24" s="120">
        <f>'прил.1'!K24-'прил.1'!Q24</f>
        <v>0</v>
      </c>
      <c r="M24" s="120">
        <f>'прил.1'!S24-'прил.1'!Y24</f>
        <v>0</v>
      </c>
      <c r="N24" s="120">
        <f>'прил.1'!AA24-'прил.1'!AG24</f>
        <v>0</v>
      </c>
      <c r="O24" s="120"/>
      <c r="P24" s="121">
        <f t="shared" si="2"/>
        <v>0</v>
      </c>
      <c r="Q24" s="72"/>
      <c r="R24" s="122"/>
      <c r="U24" s="72"/>
      <c r="V24" s="116"/>
    </row>
    <row r="25" spans="1:22" ht="16.5" hidden="1">
      <c r="A25" s="40">
        <f>'прил.1'!A25</f>
        <v>0</v>
      </c>
      <c r="B25" s="55">
        <f>'прил.1'!B25</f>
        <v>0</v>
      </c>
      <c r="C25" s="126">
        <f>'прил.1'!C25</f>
        <v>0</v>
      </c>
      <c r="D25" s="118">
        <f>'прил.1'!D25</f>
        <v>2025</v>
      </c>
      <c r="E25" s="118">
        <f>'прил.1'!E25</f>
        <v>2025</v>
      </c>
      <c r="F25" s="127">
        <f>'прил.1'!G25/1.2</f>
        <v>0</v>
      </c>
      <c r="G25" s="43">
        <f t="shared" si="0"/>
        <v>0</v>
      </c>
      <c r="H25" s="43">
        <f>'прил.1'!I25/1.2</f>
        <v>0</v>
      </c>
      <c r="I25" s="128"/>
      <c r="J25" s="128"/>
      <c r="K25" s="43">
        <f t="shared" si="1"/>
        <v>0</v>
      </c>
      <c r="L25" s="127">
        <f>'прил.1'!K25-'прил.1'!Q25</f>
        <v>0</v>
      </c>
      <c r="M25" s="127">
        <f>'прил.1'!S25-'прил.1'!Y25</f>
        <v>0</v>
      </c>
      <c r="N25" s="127">
        <f>'прил.1'!AA25-'прил.1'!AG25</f>
        <v>0</v>
      </c>
      <c r="O25" s="127"/>
      <c r="P25" s="129">
        <f t="shared" si="2"/>
        <v>0</v>
      </c>
      <c r="Q25" s="72"/>
      <c r="R25" s="122"/>
      <c r="U25" s="72"/>
      <c r="V25" s="116"/>
    </row>
    <row r="26" spans="1:22" ht="16.5" hidden="1">
      <c r="A26" s="40">
        <f>'прил.1'!A26</f>
        <v>0</v>
      </c>
      <c r="B26" s="55">
        <f>'прил.1'!B26</f>
        <v>0</v>
      </c>
      <c r="C26" s="126">
        <f>'прил.1'!C26</f>
        <v>0</v>
      </c>
      <c r="D26" s="118">
        <f>'прил.1'!D26</f>
        <v>2026</v>
      </c>
      <c r="E26" s="118">
        <f>'прил.1'!E26</f>
        <v>2026</v>
      </c>
      <c r="F26" s="127">
        <f>'прил.1'!G26/1.2</f>
        <v>0</v>
      </c>
      <c r="G26" s="43">
        <f t="shared" si="0"/>
        <v>0</v>
      </c>
      <c r="H26" s="43">
        <f>'прил.1'!I26/1.2</f>
        <v>0</v>
      </c>
      <c r="I26" s="128"/>
      <c r="J26" s="128"/>
      <c r="K26" s="43">
        <f t="shared" si="1"/>
        <v>0</v>
      </c>
      <c r="L26" s="127">
        <f>'прил.1'!K26-'прил.1'!Q26</f>
        <v>0</v>
      </c>
      <c r="M26" s="127">
        <f>'прил.1'!S26-'прил.1'!Y26</f>
        <v>0</v>
      </c>
      <c r="N26" s="127">
        <f>'прил.1'!AA26-'прил.1'!AG26</f>
        <v>0</v>
      </c>
      <c r="O26" s="127"/>
      <c r="P26" s="129">
        <f t="shared" si="2"/>
        <v>0</v>
      </c>
      <c r="Q26" s="72"/>
      <c r="R26" s="122"/>
      <c r="U26" s="72"/>
      <c r="V26" s="116"/>
    </row>
    <row r="27" spans="1:22" ht="16.5">
      <c r="A27" s="31">
        <f>'прил.1'!A27</f>
        <v>0</v>
      </c>
      <c r="B27" s="32">
        <f>'прил.1'!B27</f>
        <v>0</v>
      </c>
      <c r="C27" s="57"/>
      <c r="D27" s="34"/>
      <c r="E27" s="34"/>
      <c r="F27" s="43"/>
      <c r="G27" s="43"/>
      <c r="H27" s="43"/>
      <c r="I27" s="119"/>
      <c r="J27" s="119"/>
      <c r="K27" s="43"/>
      <c r="L27" s="120"/>
      <c r="M27" s="120"/>
      <c r="N27" s="120"/>
      <c r="O27" s="120"/>
      <c r="P27" s="121"/>
      <c r="Q27" s="72"/>
      <c r="R27" s="122"/>
      <c r="U27" s="72"/>
      <c r="V27" s="116"/>
    </row>
    <row r="28" spans="1:22" ht="16.5">
      <c r="A28" s="40">
        <f>'прил.1'!A28</f>
        <v>0</v>
      </c>
      <c r="B28" s="55">
        <f>'прил.1'!B28</f>
        <v>0</v>
      </c>
      <c r="C28" s="33">
        <f>'прил.1'!C28</f>
        <v>0</v>
      </c>
      <c r="D28" s="118">
        <f>'прил.1'!D28</f>
        <v>2024</v>
      </c>
      <c r="E28" s="118">
        <f>'прил.1'!E28</f>
        <v>2027</v>
      </c>
      <c r="F28" s="127">
        <f>'прил.1'!G28/1.2</f>
        <v>945.58785303</v>
      </c>
      <c r="G28" s="43">
        <f>SUM(H28:I28)</f>
        <v>985.5800373642168</v>
      </c>
      <c r="H28" s="43">
        <f>'прил.1'!I28/1.2</f>
        <v>985.5800373642168</v>
      </c>
      <c r="I28" s="119"/>
      <c r="J28" s="119"/>
      <c r="K28" s="43">
        <f>P28</f>
        <v>985.5800373642184</v>
      </c>
      <c r="L28" s="120">
        <f>'прил.1'!K28-'прил.1'!Q28</f>
        <v>169.994702002356</v>
      </c>
      <c r="M28" s="120">
        <f>'прил.1'!S28-'прил.1'!Y28</f>
        <v>250.43814134000036</v>
      </c>
      <c r="N28" s="120">
        <f>'прил.1'!AA28-'прил.1'!AG28</f>
        <v>279.069529231925</v>
      </c>
      <c r="O28" s="120">
        <f>'прил.1'!AI28-'прил.1'!AO28</f>
        <v>286.077664789937</v>
      </c>
      <c r="P28" s="121">
        <f>L28+M28+N28+O28</f>
        <v>985.5800373642184</v>
      </c>
      <c r="Q28" s="72">
        <f aca="true" t="shared" si="3" ref="Q28:Q29">P28-G28</f>
        <v>0</v>
      </c>
      <c r="R28" s="122">
        <f>P28-N28-M28-L28-O28</f>
        <v>0</v>
      </c>
      <c r="U28" s="72"/>
      <c r="V28" s="116"/>
    </row>
    <row r="29" spans="1:22" ht="16.5" hidden="1">
      <c r="A29" s="109">
        <f>'прил.1'!A29</f>
        <v>0</v>
      </c>
      <c r="B29" s="51">
        <f>'прил.1'!B29</f>
        <v>0</v>
      </c>
      <c r="C29" s="33"/>
      <c r="D29" s="118"/>
      <c r="E29" s="118"/>
      <c r="F29" s="130"/>
      <c r="G29" s="130"/>
      <c r="H29" s="130"/>
      <c r="I29" s="119"/>
      <c r="J29" s="119"/>
      <c r="K29" s="43"/>
      <c r="L29" s="120"/>
      <c r="M29" s="120"/>
      <c r="N29" s="120"/>
      <c r="O29" s="120"/>
      <c r="P29" s="121"/>
      <c r="Q29" s="72">
        <f t="shared" si="3"/>
        <v>0</v>
      </c>
      <c r="R29" s="122">
        <f>P29-N29-M29-L29</f>
        <v>0</v>
      </c>
      <c r="U29" s="72"/>
      <c r="V29" s="116"/>
    </row>
    <row r="30" spans="1:22" ht="14.25" hidden="1">
      <c r="A30" s="40"/>
      <c r="B30" s="46"/>
      <c r="C30" s="33"/>
      <c r="D30" s="118"/>
      <c r="E30" s="118"/>
      <c r="F30" s="130"/>
      <c r="G30" s="130"/>
      <c r="H30" s="43"/>
      <c r="I30" s="127"/>
      <c r="J30" s="119"/>
      <c r="K30" s="43"/>
      <c r="L30" s="120"/>
      <c r="M30" s="120"/>
      <c r="N30" s="120"/>
      <c r="O30" s="120"/>
      <c r="P30" s="121"/>
      <c r="Q30" s="72"/>
      <c r="R30" s="122"/>
      <c r="U30" s="72"/>
      <c r="V30" s="116"/>
    </row>
    <row r="31" spans="1:20" s="39" customFormat="1" ht="18">
      <c r="A31" s="131"/>
      <c r="B31" s="132" t="s">
        <v>107</v>
      </c>
      <c r="C31" s="133"/>
      <c r="D31" s="134"/>
      <c r="E31" s="134"/>
      <c r="F31" s="135">
        <f>SUM(F13:F30)</f>
        <v>945.58785303</v>
      </c>
      <c r="G31" s="135">
        <f>SUM(G13:G30)</f>
        <v>985.5800373642168</v>
      </c>
      <c r="H31" s="135">
        <f>SUM(H13:H30)</f>
        <v>985.5800373642168</v>
      </c>
      <c r="I31" s="135">
        <f>SUM(I13:I30)</f>
        <v>0</v>
      </c>
      <c r="J31" s="135">
        <f>SUM(J13:J30)</f>
        <v>0</v>
      </c>
      <c r="K31" s="135">
        <f>SUM(K13:K30)</f>
        <v>985.5800373642184</v>
      </c>
      <c r="L31" s="135">
        <f>SUM(L13:L30)</f>
        <v>169.994702002356</v>
      </c>
      <c r="M31" s="135">
        <f>SUM(M13:M30)</f>
        <v>250.43814134000036</v>
      </c>
      <c r="N31" s="135">
        <f>SUM(N13:N30)</f>
        <v>279.069529231925</v>
      </c>
      <c r="O31" s="135">
        <f>SUM(O13:O30)</f>
        <v>286.077664789937</v>
      </c>
      <c r="P31" s="136">
        <f>SUM(P13:P30)</f>
        <v>985.5800373642184</v>
      </c>
      <c r="Q31" s="72">
        <f>P31-G31</f>
        <v>0</v>
      </c>
      <c r="R31" s="122">
        <f>P31-N31-M31-L31-O31</f>
        <v>0</v>
      </c>
      <c r="T31" s="1"/>
    </row>
    <row r="32" spans="1:16" ht="24" customHeight="1">
      <c r="A32" s="137"/>
      <c r="B32" s="138"/>
      <c r="C32" s="139"/>
      <c r="D32" s="139"/>
      <c r="E32" s="139"/>
      <c r="F32" s="140"/>
      <c r="G32" s="140"/>
      <c r="H32" s="140"/>
      <c r="I32" s="141"/>
      <c r="J32" s="141"/>
      <c r="K32" s="141"/>
      <c r="L32" s="141"/>
      <c r="M32" s="141"/>
      <c r="N32" s="141"/>
      <c r="O32" s="141"/>
      <c r="P32" s="141"/>
    </row>
    <row r="33" spans="1:30" ht="21.75" hidden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16" ht="16.5" hidden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2"/>
      <c r="M34" s="142"/>
      <c r="N34" s="142"/>
      <c r="O34" s="142"/>
      <c r="P34" s="139"/>
    </row>
    <row r="35" spans="1:16" ht="16.5" hidden="1">
      <c r="A35" s="137"/>
      <c r="B35" s="138"/>
      <c r="C35" s="139"/>
      <c r="D35" s="139"/>
      <c r="E35" s="139"/>
      <c r="F35" s="143">
        <f>F31-F30-F28-F26-F25-F24-F23-F22-F21-F20-F17-F16-F15-F14-F18</f>
        <v>0</v>
      </c>
      <c r="G35" s="143">
        <f>G31-G30-G28-G26-G25-G24-G23-G22-G21-G20-G17-G16-G15-G14-G18</f>
        <v>0</v>
      </c>
      <c r="H35" s="143">
        <f>H31-H30-H28-H26-H25-H24-H23-H22-H21-H20-H17-H16-H15-H14-H18</f>
        <v>0</v>
      </c>
      <c r="I35" s="143">
        <f>I31-I30-I28-I26-I25-I24-I23-I22-I21-I20-I17-I16-I15-I14-I18</f>
        <v>0</v>
      </c>
      <c r="J35" s="143">
        <f>J31-J30-J28-J26-J25-J24-J23-J22-J21-J20-J17-J16-J15-J14-J18</f>
        <v>0</v>
      </c>
      <c r="K35" s="143">
        <f>K31-K30-K28-K26-K25-K24-K23-K22-K21-K20-K17-K16-K15-K14-K18</f>
        <v>0</v>
      </c>
      <c r="L35" s="143">
        <f>L31-L30-L28-L26-L25-L24-L23-L22-L21-L20-L17-L16-L15-L14-L18</f>
        <v>0</v>
      </c>
      <c r="M35" s="143">
        <f>M31-M30-M28-M26-M25-M24-M23-M22-M21-M20-M17-M16-M15-M14-M18</f>
        <v>0</v>
      </c>
      <c r="N35" s="143">
        <f>N31-N30-N28-N26-N25-N24-N23-N22-N21-N20-N17-N16-N15-N14-N18</f>
        <v>0</v>
      </c>
      <c r="O35" s="143">
        <f>O31-O30-O28-O26-O25-O24-O23-O22-O21-O20-O17-O16-O15-O14-O18</f>
        <v>0</v>
      </c>
      <c r="P35" s="143">
        <f>P31-P30-P28-P26-P25-P24-P23-P22-P21-P20-P17-P16-P15-P14-P18</f>
        <v>0</v>
      </c>
    </row>
    <row r="36" spans="1:16" ht="16.5" hidden="1">
      <c r="A36" s="137"/>
      <c r="B36" s="138"/>
      <c r="C36" s="139"/>
      <c r="D36" s="139"/>
      <c r="E36" s="139"/>
      <c r="F36" s="144"/>
      <c r="G36" s="144">
        <f>G20-'прил.1'!P20+'прил.1'!X20</f>
        <v>0</v>
      </c>
      <c r="H36" s="139"/>
      <c r="I36" s="139"/>
      <c r="J36" s="139"/>
      <c r="K36" s="139"/>
      <c r="L36" s="145">
        <f>L31-'[2]2023г'!T904/1000000</f>
        <v>0</v>
      </c>
      <c r="M36" s="145">
        <f>M31-'[2]2023г'!U904/1000000</f>
        <v>0</v>
      </c>
      <c r="N36" s="145">
        <f>N28-'[2]2023г'!V904/1000000</f>
        <v>0</v>
      </c>
      <c r="O36" s="145">
        <f>O31-'[2]2023г'!W904/1000000</f>
        <v>0</v>
      </c>
      <c r="P36" s="142">
        <f>P31-'[2]2023г'!X905/1000000</f>
        <v>0</v>
      </c>
    </row>
    <row r="37" spans="1:16" ht="16.5" hidden="1">
      <c r="A37" s="137"/>
      <c r="B37" s="138"/>
      <c r="C37" s="139"/>
      <c r="D37" s="139"/>
      <c r="E37" s="139"/>
      <c r="F37" s="139"/>
      <c r="G37" s="144"/>
      <c r="H37" s="139"/>
      <c r="I37" s="139"/>
      <c r="J37" s="139"/>
      <c r="K37" s="139"/>
      <c r="L37" s="146"/>
      <c r="M37" s="139"/>
      <c r="N37" s="139"/>
      <c r="O37" s="139"/>
      <c r="P37" s="139"/>
    </row>
    <row r="38" spans="1:16" ht="16.5" hidden="1">
      <c r="A38" s="137"/>
      <c r="B38" s="138"/>
      <c r="C38" s="139"/>
      <c r="D38" s="139"/>
      <c r="E38" s="139"/>
      <c r="F38" s="139"/>
      <c r="G38" s="144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1:16" ht="16.5" hidden="1">
      <c r="A39" s="137"/>
      <c r="B39" s="138"/>
      <c r="C39" s="139"/>
      <c r="D39" s="139"/>
      <c r="E39" s="139"/>
      <c r="F39" s="140"/>
      <c r="G39" s="144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6" ht="16.5">
      <c r="A40" s="137"/>
      <c r="B40" s="138"/>
      <c r="C40" s="139"/>
      <c r="D40" s="139"/>
      <c r="E40" s="139"/>
      <c r="F40" s="139"/>
      <c r="G40" s="144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16" ht="16.5">
      <c r="A41" s="137"/>
      <c r="B41" s="138"/>
      <c r="C41" s="139"/>
      <c r="D41" s="139"/>
      <c r="E41" s="139"/>
      <c r="F41" s="139"/>
      <c r="G41" s="144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6.5">
      <c r="A42" s="137"/>
      <c r="B42" s="138"/>
      <c r="C42" s="139"/>
      <c r="D42" s="139"/>
      <c r="E42" s="139"/>
      <c r="F42" s="139"/>
      <c r="G42" s="144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1:16" ht="16.5">
      <c r="A43" s="137"/>
      <c r="B43" s="138"/>
      <c r="C43" s="139"/>
      <c r="D43" s="139"/>
      <c r="E43" s="139"/>
      <c r="F43" s="139"/>
      <c r="G43" s="144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6.5">
      <c r="A44" s="137"/>
      <c r="B44" s="138"/>
      <c r="C44" s="139"/>
      <c r="D44" s="139"/>
      <c r="E44" s="139"/>
      <c r="F44" s="139"/>
      <c r="G44" s="144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6" ht="16.5">
      <c r="A45" s="137"/>
      <c r="B45" s="138"/>
      <c r="C45" s="139"/>
      <c r="D45" s="139"/>
      <c r="E45" s="139"/>
      <c r="F45" s="139"/>
      <c r="G45" s="144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1:16" ht="16.5">
      <c r="A46" s="137"/>
      <c r="B46" s="138"/>
      <c r="C46" s="139"/>
      <c r="D46" s="139"/>
      <c r="E46" s="139"/>
      <c r="F46" s="139"/>
      <c r="G46" s="144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1:16" ht="16.5">
      <c r="A47" s="137"/>
      <c r="B47" s="138"/>
      <c r="C47" s="139"/>
      <c r="D47" s="139"/>
      <c r="E47" s="139"/>
      <c r="F47" s="139"/>
      <c r="G47" s="144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ht="16.5">
      <c r="A48" s="137"/>
      <c r="B48" s="138"/>
      <c r="C48" s="139"/>
      <c r="D48" s="139"/>
      <c r="E48" s="139"/>
      <c r="F48" s="139"/>
      <c r="G48" s="144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16" ht="16.5">
      <c r="A49" s="137"/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1:16" ht="16.5">
      <c r="A50" s="137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1:16" ht="16.5">
      <c r="A51" s="137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1:16" ht="16.5">
      <c r="A52" s="137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1:16" ht="16.5">
      <c r="A53" s="137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6" ht="16.5">
      <c r="A54" s="137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1:16" ht="16.5">
      <c r="A55" s="137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ht="16.5">
      <c r="A56" s="137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16" ht="16.5">
      <c r="A57" s="137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1:16" ht="16.5">
      <c r="A58" s="137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1:16" ht="16.5">
      <c r="A59" s="137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16" ht="16.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1:16" ht="16.5">
      <c r="A61" s="137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1:16" ht="16.5">
      <c r="A62" s="137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1:16" ht="16.5">
      <c r="A63" s="137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1:16" ht="16.5">
      <c r="A64" s="137"/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1:16" ht="16.5">
      <c r="A65" s="137"/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1:16" ht="16.5">
      <c r="A66" s="137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</row>
    <row r="67" spans="1:16" ht="16.5">
      <c r="A67" s="137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</row>
    <row r="68" spans="1:16" ht="16.5">
      <c r="A68" s="137"/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</row>
    <row r="69" spans="1:16" ht="16.5">
      <c r="A69" s="137"/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1:16" ht="16.5">
      <c r="A70" s="137"/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1:16" ht="16.5">
      <c r="A71" s="137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1:16" ht="16.5">
      <c r="A72" s="137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1:16" ht="16.5">
      <c r="A73" s="137"/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1:16" ht="16.5">
      <c r="A74" s="137"/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1:16" ht="16.5">
      <c r="A75" s="137"/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1:16" ht="16.5">
      <c r="A76" s="137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1:16" ht="16.5">
      <c r="A77" s="137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1:16" ht="16.5">
      <c r="A78" s="137"/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16" ht="16.5">
      <c r="A79" s="137"/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6" ht="16.5">
      <c r="A80" s="137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2" spans="1:16" ht="17.2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</row>
  </sheetData>
  <sheetProtection password="CC3D" sheet="1"/>
  <mergeCells count="19">
    <mergeCell ref="A3:P3"/>
    <mergeCell ref="A4:P4"/>
    <mergeCell ref="A6:P6"/>
    <mergeCell ref="A7:P7"/>
    <mergeCell ref="A8:P8"/>
    <mergeCell ref="A9:A11"/>
    <mergeCell ref="B9:B11"/>
    <mergeCell ref="C9:C11"/>
    <mergeCell ref="D9:D11"/>
    <mergeCell ref="E9:E10"/>
    <mergeCell ref="F9:F10"/>
    <mergeCell ref="G9:I9"/>
    <mergeCell ref="J9:K9"/>
    <mergeCell ref="L9:P9"/>
    <mergeCell ref="G10:I10"/>
    <mergeCell ref="J10:K10"/>
    <mergeCell ref="P10:P11"/>
    <mergeCell ref="A33:AD33"/>
    <mergeCell ref="A82:P82"/>
  </mergeCells>
  <dataValidations count="1">
    <dataValidation type="textLength" operator="lessThanOrEqual" allowBlank="1" showErrorMessage="1" errorTitle="Ошибка" error="Допускается ввод не более 900 символов!" sqref="F14:H18 H20:H26 F27:H27 H28 H30">
      <formula1>900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E37"/>
  <sheetViews>
    <sheetView view="pageBreakPreview" zoomScale="50" zoomScaleNormal="62" zoomScaleSheetLayoutView="50" workbookViewId="0" topLeftCell="A1">
      <selection activeCell="P48" sqref="P48"/>
    </sheetView>
  </sheetViews>
  <sheetFormatPr defaultColWidth="9.00390625" defaultRowHeight="12.75"/>
  <cols>
    <col min="1" max="1" width="12.75390625" style="1" customWidth="1"/>
    <col min="2" max="2" width="95.50390625" style="1" customWidth="1"/>
    <col min="3" max="3" width="15.625" style="1" customWidth="1"/>
    <col min="4" max="4" width="14.125" style="1" customWidth="1"/>
    <col min="5" max="5" width="17.50390625" style="1" customWidth="1"/>
    <col min="6" max="6" width="9.75390625" style="1" customWidth="1"/>
    <col min="7" max="7" width="7.50390625" style="1" customWidth="1"/>
    <col min="8" max="8" width="9.75390625" style="1" hidden="1" customWidth="1"/>
    <col min="9" max="9" width="7.50390625" style="1" hidden="1" customWidth="1"/>
    <col min="10" max="10" width="9.75390625" style="1" hidden="1" customWidth="1"/>
    <col min="11" max="11" width="7.50390625" style="1" hidden="1" customWidth="1"/>
    <col min="12" max="12" width="9.75390625" style="1" hidden="1" customWidth="1"/>
    <col min="13" max="13" width="7.50390625" style="1" hidden="1" customWidth="1"/>
    <col min="14" max="14" width="9.75390625" style="1" hidden="1" customWidth="1"/>
    <col min="15" max="15" width="7.50390625" style="1" hidden="1" customWidth="1"/>
    <col min="16" max="16" width="9.50390625" style="1" customWidth="1"/>
    <col min="17" max="17" width="8.25390625" style="1" customWidth="1"/>
    <col min="18" max="18" width="9.125" style="1" customWidth="1"/>
    <col min="19" max="19" width="7.75390625" style="1" customWidth="1"/>
    <col min="20" max="22" width="10.00390625" style="1" customWidth="1"/>
    <col min="23" max="23" width="9.25390625" style="1" customWidth="1"/>
    <col min="24" max="24" width="5.50390625" style="1" hidden="1" customWidth="1"/>
    <col min="25" max="25" width="2.00390625" style="1" hidden="1" customWidth="1"/>
    <col min="26" max="29" width="5.50390625" style="1" hidden="1" customWidth="1"/>
    <col min="30" max="33" width="5.50390625" style="1" customWidth="1"/>
    <col min="34" max="16384" width="9.00390625" style="1" customWidth="1"/>
  </cols>
  <sheetData>
    <row r="1" spans="1:23" ht="18.75">
      <c r="A1" s="148"/>
      <c r="B1" s="149"/>
      <c r="C1" s="149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V1" s="139"/>
      <c r="W1" s="97" t="s">
        <v>127</v>
      </c>
    </row>
    <row r="2" spans="1:23" ht="18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W2" s="4"/>
    </row>
    <row r="3" spans="1:23" ht="16.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16.5">
      <c r="A4" s="154" t="s">
        <v>128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55"/>
    </row>
    <row r="5" spans="1:23" ht="16.5">
      <c r="A5" s="156" t="s">
        <v>129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157"/>
    </row>
    <row r="6" spans="1:23" ht="16.5">
      <c r="A6" s="148"/>
      <c r="B6" s="158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1"/>
      <c r="W6" s="151"/>
    </row>
    <row r="7" spans="1:24" ht="18.75">
      <c r="A7" s="101">
        <f>'прил.1'!A6</f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60"/>
      <c r="U7" s="160"/>
      <c r="V7" s="161"/>
      <c r="W7" s="161"/>
      <c r="X7" s="11"/>
    </row>
    <row r="8" spans="1:24" ht="16.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55"/>
      <c r="W8" s="155"/>
      <c r="X8" s="14"/>
    </row>
    <row r="9" spans="1:23" ht="16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59"/>
      <c r="W9" s="159"/>
    </row>
    <row r="10" spans="1:23" ht="51.75" customHeight="1">
      <c r="A10" s="162" t="s">
        <v>5</v>
      </c>
      <c r="B10" s="163" t="s">
        <v>110</v>
      </c>
      <c r="C10" s="163" t="s">
        <v>111</v>
      </c>
      <c r="D10" s="18" t="s">
        <v>130</v>
      </c>
      <c r="E10" s="18"/>
      <c r="F10" s="164" t="s">
        <v>131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1:23" ht="32.25" customHeight="1">
      <c r="A11" s="162"/>
      <c r="B11" s="163"/>
      <c r="C11" s="163"/>
      <c r="D11" s="18"/>
      <c r="E11" s="18"/>
      <c r="F11" s="165" t="s">
        <v>118</v>
      </c>
      <c r="G11" s="165"/>
      <c r="H11" s="166" t="s">
        <v>132</v>
      </c>
      <c r="I11" s="166"/>
      <c r="J11" s="166" t="s">
        <v>133</v>
      </c>
      <c r="K11" s="166"/>
      <c r="L11" s="166" t="s">
        <v>134</v>
      </c>
      <c r="M11" s="166"/>
      <c r="N11" s="166" t="s">
        <v>135</v>
      </c>
      <c r="O11" s="166"/>
      <c r="P11" s="165" t="s">
        <v>119</v>
      </c>
      <c r="Q11" s="165"/>
      <c r="R11" s="165" t="s">
        <v>120</v>
      </c>
      <c r="S11" s="165"/>
      <c r="T11" s="165" t="s">
        <v>121</v>
      </c>
      <c r="U11" s="165"/>
      <c r="V11" s="167" t="s">
        <v>136</v>
      </c>
      <c r="W11" s="167"/>
    </row>
    <row r="12" spans="1:23" ht="45" customHeight="1">
      <c r="A12" s="162"/>
      <c r="B12" s="163"/>
      <c r="C12" s="163"/>
      <c r="D12" s="165" t="s">
        <v>14</v>
      </c>
      <c r="E12" s="165"/>
      <c r="F12" s="166" t="s">
        <v>137</v>
      </c>
      <c r="G12" s="166"/>
      <c r="H12" s="166" t="s">
        <v>137</v>
      </c>
      <c r="I12" s="166"/>
      <c r="J12" s="166" t="s">
        <v>137</v>
      </c>
      <c r="K12" s="166"/>
      <c r="L12" s="166" t="s">
        <v>137</v>
      </c>
      <c r="M12" s="166"/>
      <c r="N12" s="166" t="s">
        <v>137</v>
      </c>
      <c r="O12" s="166"/>
      <c r="P12" s="166" t="s">
        <v>137</v>
      </c>
      <c r="Q12" s="166"/>
      <c r="R12" s="166" t="s">
        <v>137</v>
      </c>
      <c r="S12" s="166"/>
      <c r="T12" s="166" t="s">
        <v>137</v>
      </c>
      <c r="U12" s="166"/>
      <c r="V12" s="168" t="s">
        <v>14</v>
      </c>
      <c r="W12" s="168"/>
    </row>
    <row r="13" spans="1:23" ht="60.75" customHeight="1">
      <c r="A13" s="162"/>
      <c r="B13" s="163"/>
      <c r="C13" s="163"/>
      <c r="D13" s="24" t="s">
        <v>138</v>
      </c>
      <c r="E13" s="24" t="s">
        <v>139</v>
      </c>
      <c r="F13" s="24" t="s">
        <v>138</v>
      </c>
      <c r="G13" s="24" t="s">
        <v>139</v>
      </c>
      <c r="H13" s="24" t="s">
        <v>138</v>
      </c>
      <c r="I13" s="24" t="s">
        <v>139</v>
      </c>
      <c r="J13" s="24" t="s">
        <v>138</v>
      </c>
      <c r="K13" s="24" t="s">
        <v>139</v>
      </c>
      <c r="L13" s="24" t="s">
        <v>138</v>
      </c>
      <c r="M13" s="24" t="s">
        <v>139</v>
      </c>
      <c r="N13" s="24" t="s">
        <v>138</v>
      </c>
      <c r="O13" s="24" t="s">
        <v>139</v>
      </c>
      <c r="P13" s="24" t="s">
        <v>138</v>
      </c>
      <c r="Q13" s="24" t="s">
        <v>139</v>
      </c>
      <c r="R13" s="24" t="s">
        <v>138</v>
      </c>
      <c r="S13" s="24" t="s">
        <v>139</v>
      </c>
      <c r="T13" s="24" t="s">
        <v>138</v>
      </c>
      <c r="U13" s="24" t="s">
        <v>139</v>
      </c>
      <c r="V13" s="24" t="s">
        <v>138</v>
      </c>
      <c r="W13" s="169" t="s">
        <v>139</v>
      </c>
    </row>
    <row r="14" spans="1:23" ht="16.5">
      <c r="A14" s="27">
        <v>1</v>
      </c>
      <c r="B14" s="105">
        <v>2</v>
      </c>
      <c r="C14" s="105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8</v>
      </c>
      <c r="Q14" s="21">
        <v>9</v>
      </c>
      <c r="R14" s="21">
        <v>10</v>
      </c>
      <c r="S14" s="170">
        <v>11</v>
      </c>
      <c r="T14" s="170">
        <v>12</v>
      </c>
      <c r="U14" s="170">
        <v>13</v>
      </c>
      <c r="V14" s="105">
        <v>14</v>
      </c>
      <c r="W14" s="22">
        <v>15</v>
      </c>
    </row>
    <row r="15" spans="1:25" ht="16.5">
      <c r="A15" s="109">
        <f>'прил.1'!A13</f>
        <v>0</v>
      </c>
      <c r="B15" s="32" t="s">
        <v>73</v>
      </c>
      <c r="C15" s="33"/>
      <c r="D15" s="17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0"/>
      <c r="X15" s="1">
        <f aca="true" t="shared" si="0" ref="X15:X16">V15-R15-P15-F15</f>
        <v>0</v>
      </c>
      <c r="Y15" s="1">
        <f aca="true" t="shared" si="1" ref="Y15:Y16">D15-V15</f>
        <v>0</v>
      </c>
    </row>
    <row r="16" spans="1:25" ht="16.5" hidden="1">
      <c r="A16" s="40">
        <f>'прил.1'!A14</f>
        <v>0</v>
      </c>
      <c r="B16" s="46">
        <f>'прил.1'!B14</f>
        <v>0</v>
      </c>
      <c r="C16" s="171">
        <f>'прил.1'!C14</f>
        <v>0</v>
      </c>
      <c r="D16" s="172">
        <f aca="true" t="shared" si="2" ref="D16:D20">V16</f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>
        <v>1</v>
      </c>
      <c r="O16" s="21"/>
      <c r="P16" s="21"/>
      <c r="Q16" s="21"/>
      <c r="R16" s="21"/>
      <c r="S16" s="21"/>
      <c r="T16" s="21"/>
      <c r="U16" s="21"/>
      <c r="V16" s="21">
        <f aca="true" t="shared" si="3" ref="V16:V20">R16+P16+F16</f>
        <v>0</v>
      </c>
      <c r="W16" s="30"/>
      <c r="X16" s="1">
        <f t="shared" si="0"/>
        <v>0</v>
      </c>
      <c r="Y16" s="1">
        <f t="shared" si="1"/>
        <v>0</v>
      </c>
    </row>
    <row r="17" spans="1:23" ht="16.5" hidden="1">
      <c r="A17" s="40">
        <f>'прил.1'!A15</f>
        <v>0</v>
      </c>
      <c r="B17" s="47">
        <f>'прил.1'!B15</f>
        <v>0</v>
      </c>
      <c r="C17" s="173">
        <f>'прил.1'!C15</f>
        <v>0</v>
      </c>
      <c r="D17" s="172">
        <f t="shared" si="2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f t="shared" si="3"/>
        <v>0</v>
      </c>
      <c r="W17" s="30"/>
    </row>
    <row r="18" spans="1:23" ht="16.5" hidden="1">
      <c r="A18" s="40">
        <f>'прил.1'!A16</f>
        <v>0</v>
      </c>
      <c r="B18" s="47">
        <f>'прил.1'!B16</f>
        <v>0</v>
      </c>
      <c r="C18" s="173">
        <f>'прил.1'!C16</f>
        <v>0</v>
      </c>
      <c r="D18" s="172">
        <f t="shared" si="2"/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/>
      <c r="U18" s="21"/>
      <c r="V18" s="21">
        <f t="shared" si="3"/>
        <v>1</v>
      </c>
      <c r="W18" s="30"/>
    </row>
    <row r="19" spans="1:23" ht="16.5" hidden="1">
      <c r="A19" s="40">
        <f>'прил.1'!A17</f>
        <v>0</v>
      </c>
      <c r="B19" s="47">
        <f>'прил.1'!B17</f>
        <v>0</v>
      </c>
      <c r="C19" s="173">
        <f>'прил.1'!C17</f>
        <v>0</v>
      </c>
      <c r="D19" s="172">
        <f t="shared" si="2"/>
        <v>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4</v>
      </c>
      <c r="S19" s="21"/>
      <c r="T19" s="21"/>
      <c r="U19" s="21"/>
      <c r="V19" s="21">
        <f t="shared" si="3"/>
        <v>4</v>
      </c>
      <c r="W19" s="30"/>
    </row>
    <row r="20" spans="1:23" ht="16.5" hidden="1">
      <c r="A20" s="40">
        <f>'прил.1'!A18</f>
        <v>0</v>
      </c>
      <c r="B20" s="47">
        <f>'прил.1'!B18</f>
        <v>0</v>
      </c>
      <c r="C20" s="173">
        <f>'прил.1'!C18</f>
        <v>0</v>
      </c>
      <c r="D20" s="172">
        <f t="shared" si="2"/>
        <v>18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18</v>
      </c>
      <c r="S20" s="21"/>
      <c r="T20" s="21"/>
      <c r="U20" s="21"/>
      <c r="V20" s="21">
        <f t="shared" si="3"/>
        <v>18</v>
      </c>
      <c r="W20" s="30"/>
    </row>
    <row r="21" spans="1:23" ht="16.5">
      <c r="A21" s="109">
        <f>'прил.1'!A19</f>
        <v>0</v>
      </c>
      <c r="B21" s="51" t="s">
        <v>78</v>
      </c>
      <c r="C21" s="52"/>
      <c r="D21" s="17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</row>
    <row r="22" spans="1:25" ht="15" customHeight="1" hidden="1">
      <c r="A22" s="40">
        <f>'прил.1'!A20</f>
        <v>0</v>
      </c>
      <c r="B22" s="46">
        <f>'прил.1'!B20</f>
        <v>0</v>
      </c>
      <c r="C22" s="171">
        <f>'прил.1'!C20</f>
        <v>0</v>
      </c>
      <c r="D22" s="172">
        <f aca="true" t="shared" si="4" ref="D22:D28">V22</f>
        <v>0</v>
      </c>
      <c r="E22" s="21"/>
      <c r="F22" s="21"/>
      <c r="G22" s="21"/>
      <c r="H22" s="21"/>
      <c r="I22" s="21"/>
      <c r="J22" s="21">
        <v>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72">
        <f aca="true" t="shared" si="5" ref="V22:V28">R22+P22+F22</f>
        <v>0</v>
      </c>
      <c r="W22" s="30"/>
      <c r="X22" s="1">
        <f aca="true" t="shared" si="6" ref="X22:X30">V22-R22-P22-F22</f>
        <v>0</v>
      </c>
      <c r="Y22" s="1">
        <f aca="true" t="shared" si="7" ref="Y22:Y27">D22-V22</f>
        <v>0</v>
      </c>
    </row>
    <row r="23" spans="1:25" ht="16.5" hidden="1">
      <c r="A23" s="40">
        <f>'прил.1'!A21</f>
        <v>0</v>
      </c>
      <c r="B23" s="46">
        <f>'прил.1'!B21</f>
        <v>0</v>
      </c>
      <c r="C23" s="171">
        <f>'прил.1'!C21</f>
        <v>0</v>
      </c>
      <c r="D23" s="172">
        <f t="shared" si="4"/>
        <v>0</v>
      </c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72">
        <f t="shared" si="5"/>
        <v>0</v>
      </c>
      <c r="W23" s="30"/>
      <c r="X23" s="1">
        <f t="shared" si="6"/>
        <v>0</v>
      </c>
      <c r="Y23" s="1">
        <f t="shared" si="7"/>
        <v>0</v>
      </c>
    </row>
    <row r="24" spans="1:25" ht="16.5" hidden="1">
      <c r="A24" s="40">
        <f>'прил.1'!A22</f>
        <v>0</v>
      </c>
      <c r="B24" s="46">
        <f>'прил.1'!B22</f>
        <v>0</v>
      </c>
      <c r="C24" s="171">
        <f>'прил.1'!C22</f>
        <v>0</v>
      </c>
      <c r="D24" s="172">
        <f t="shared" si="4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72">
        <f t="shared" si="5"/>
        <v>0</v>
      </c>
      <c r="W24" s="30"/>
      <c r="X24" s="1">
        <f t="shared" si="6"/>
        <v>0</v>
      </c>
      <c r="Y24" s="1">
        <f t="shared" si="7"/>
        <v>0</v>
      </c>
    </row>
    <row r="25" spans="1:25" ht="16.5" hidden="1">
      <c r="A25" s="40">
        <f>'прил.1'!A23</f>
        <v>0</v>
      </c>
      <c r="B25" s="46">
        <f>'прил.1'!B23</f>
        <v>0</v>
      </c>
      <c r="C25" s="171">
        <f>'прил.1'!C23</f>
        <v>0</v>
      </c>
      <c r="D25" s="172">
        <f t="shared" si="4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f t="shared" si="5"/>
        <v>0</v>
      </c>
      <c r="W25" s="30"/>
      <c r="X25" s="1">
        <f t="shared" si="6"/>
        <v>0</v>
      </c>
      <c r="Y25" s="1">
        <f t="shared" si="7"/>
        <v>0</v>
      </c>
    </row>
    <row r="26" spans="1:25" ht="16.5" hidden="1">
      <c r="A26" s="40">
        <f>'прил.1'!A24</f>
        <v>0</v>
      </c>
      <c r="B26" s="46">
        <f>'прил.1'!B24</f>
        <v>0</v>
      </c>
      <c r="C26" s="171">
        <f>'прил.1'!C24</f>
        <v>0</v>
      </c>
      <c r="D26" s="172">
        <f t="shared" si="4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 t="shared" si="5"/>
        <v>0</v>
      </c>
      <c r="W26" s="30"/>
      <c r="X26" s="1">
        <f t="shared" si="6"/>
        <v>0</v>
      </c>
      <c r="Y26" s="1">
        <f t="shared" si="7"/>
        <v>0</v>
      </c>
    </row>
    <row r="27" spans="1:25" ht="16.5" hidden="1">
      <c r="A27" s="174">
        <f>'прил.1'!A25</f>
        <v>0</v>
      </c>
      <c r="B27" s="175">
        <f>'прил.1'!B25</f>
        <v>0</v>
      </c>
      <c r="C27" s="176">
        <f>'прил.1'!C25</f>
        <v>0</v>
      </c>
      <c r="D27" s="177">
        <f t="shared" si="4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 t="shared" si="5"/>
        <v>0</v>
      </c>
      <c r="W27" s="30"/>
      <c r="X27" s="1">
        <f t="shared" si="6"/>
        <v>0</v>
      </c>
      <c r="Y27" s="1">
        <f t="shared" si="7"/>
        <v>0</v>
      </c>
    </row>
    <row r="28" spans="1:25" ht="16.5" hidden="1">
      <c r="A28" s="174">
        <f>'прил.1'!A26</f>
        <v>0</v>
      </c>
      <c r="B28" s="175">
        <f>'прил.1'!B26</f>
        <v>0</v>
      </c>
      <c r="C28" s="176">
        <f>'прил.1'!C26</f>
        <v>0</v>
      </c>
      <c r="D28" s="177">
        <f t="shared" si="4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f t="shared" si="5"/>
        <v>0</v>
      </c>
      <c r="W28" s="30"/>
      <c r="X28" s="1">
        <f t="shared" si="6"/>
        <v>0</v>
      </c>
      <c r="Y28" s="1">
        <v>76949597.2597544</v>
      </c>
    </row>
    <row r="29" spans="1:25" ht="16.5">
      <c r="A29" s="31">
        <f>'прил.1'!A27</f>
        <v>0</v>
      </c>
      <c r="B29" s="32">
        <f>'прил.1'!B27</f>
        <v>0</v>
      </c>
      <c r="C29" s="57"/>
      <c r="D29" s="172"/>
      <c r="E29" s="21"/>
      <c r="F29" s="17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0"/>
      <c r="X29" s="1">
        <f t="shared" si="6"/>
        <v>0</v>
      </c>
      <c r="Y29" s="1">
        <f aca="true" t="shared" si="8" ref="Y29:Y30">D29-V29</f>
        <v>0</v>
      </c>
    </row>
    <row r="30" spans="1:25" ht="16.5">
      <c r="A30" s="40">
        <f>'прил.1'!A28</f>
        <v>0</v>
      </c>
      <c r="B30" s="46">
        <f>'прил.1'!B28</f>
        <v>0</v>
      </c>
      <c r="C30" s="171">
        <f>'прил.1'!C28</f>
        <v>0</v>
      </c>
      <c r="D30" s="172">
        <f>V30</f>
        <v>133267</v>
      </c>
      <c r="E30" s="172">
        <f>W30</f>
        <v>0</v>
      </c>
      <c r="F30" s="172">
        <v>26591</v>
      </c>
      <c r="G30" s="21"/>
      <c r="H30" s="172"/>
      <c r="I30" s="172"/>
      <c r="J30" s="172">
        <v>2209</v>
      </c>
      <c r="K30" s="172"/>
      <c r="L30" s="172">
        <v>13278</v>
      </c>
      <c r="M30" s="172"/>
      <c r="N30" s="172">
        <v>11104</v>
      </c>
      <c r="O30" s="172"/>
      <c r="P30" s="172">
        <v>34282</v>
      </c>
      <c r="Q30" s="172"/>
      <c r="R30" s="172">
        <v>36416</v>
      </c>
      <c r="S30" s="172"/>
      <c r="T30" s="172">
        <v>35978</v>
      </c>
      <c r="U30" s="172"/>
      <c r="V30" s="172">
        <f>R30+P30+F30+T30</f>
        <v>133267</v>
      </c>
      <c r="W30" s="178">
        <f>S30+Q30+G30+U30</f>
        <v>0</v>
      </c>
      <c r="X30" s="1">
        <f t="shared" si="6"/>
        <v>35978</v>
      </c>
      <c r="Y30" s="1">
        <f t="shared" si="8"/>
        <v>0</v>
      </c>
    </row>
    <row r="31" spans="1:23" ht="16.5">
      <c r="A31" s="109">
        <f>'прил.1'!A29</f>
        <v>0</v>
      </c>
      <c r="B31" s="32" t="s">
        <v>140</v>
      </c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30"/>
    </row>
    <row r="32" spans="1:23" ht="16.5" hidden="1">
      <c r="A32" s="40"/>
      <c r="B32" s="46"/>
      <c r="C32" s="171"/>
      <c r="D32" s="17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0"/>
    </row>
    <row r="33" ht="16.5" customHeight="1">
      <c r="J33" s="179">
        <f>F30-J30-L30-N30</f>
        <v>0</v>
      </c>
    </row>
    <row r="34" spans="1:31" ht="20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ht="16.5" hidden="1"/>
    <row r="36" ht="16.5" hidden="1"/>
    <row r="37" spans="6:22" ht="16.5" hidden="1">
      <c r="F37" s="98">
        <f>F30-'[1]4. Расчет'!Z38</f>
        <v>0</v>
      </c>
      <c r="P37" s="98">
        <f>P30-'[1]4. Расчет'!AI38</f>
        <v>0</v>
      </c>
      <c r="R37" s="98">
        <f>R30-'[1]4. Расчет'!AR38</f>
        <v>0</v>
      </c>
      <c r="T37" s="1">
        <f>T30-'[1]4. Расчет'!BA38</f>
        <v>0</v>
      </c>
      <c r="V37" s="98">
        <f>V30-'[1]4. Расчет'!BG38</f>
        <v>0</v>
      </c>
    </row>
    <row r="38" ht="16.5" hidden="1"/>
    <row r="39" ht="16.5" hidden="1"/>
    <row r="40" ht="16.5" hidden="1"/>
    <row r="41" ht="16.5" hidden="1"/>
    <row r="42" ht="16.5" hidden="1"/>
    <row r="43" ht="16.5" hidden="1"/>
    <row r="44" ht="16.5" hidden="1"/>
  </sheetData>
  <sheetProtection password="CC3D" sheet="1"/>
  <mergeCells count="30">
    <mergeCell ref="A4:S4"/>
    <mergeCell ref="A5:S5"/>
    <mergeCell ref="A7:S7"/>
    <mergeCell ref="A8:S8"/>
    <mergeCell ref="A9:S9"/>
    <mergeCell ref="A10:A13"/>
    <mergeCell ref="B10:B13"/>
    <mergeCell ref="C10:C13"/>
    <mergeCell ref="D10:E11"/>
    <mergeCell ref="F10:W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34:AE34"/>
  </mergeCells>
  <dataValidations count="1">
    <dataValidation type="textLength" operator="lessThanOrEqual" allowBlank="1" showErrorMessage="1" errorTitle="Ошибка" error="Допускается ввод не более 900 символов!" sqref="F15:F20 H15:H20 J15:J20 L15:L20 N15:N20 P15:P20 R15:R20 F22:F31 H22:H32 J22:J32 L22:L32 N22:N32 P22:P27 R22:R32 P29:P32 G30 O30 F32">
      <formula1>900</formula1>
    </dataValidation>
  </dataValidation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view="pageBreakPreview" zoomScale="50" zoomScaleNormal="62" zoomScaleSheetLayoutView="50" workbookViewId="0" topLeftCell="A1">
      <selection activeCell="F50" sqref="F50"/>
    </sheetView>
  </sheetViews>
  <sheetFormatPr defaultColWidth="9.00390625" defaultRowHeight="12.75"/>
  <cols>
    <col min="1" max="1" width="13.125" style="1" customWidth="1"/>
    <col min="2" max="2" width="101.75390625" style="1" customWidth="1"/>
    <col min="3" max="3" width="15.625" style="1" customWidth="1"/>
    <col min="4" max="4" width="20.00390625" style="1" customWidth="1"/>
    <col min="5" max="6" width="17.125" style="1" customWidth="1"/>
    <col min="7" max="7" width="17.125" style="1" hidden="1" customWidth="1"/>
    <col min="8" max="8" width="12.75390625" style="1" hidden="1" customWidth="1"/>
    <col min="9" max="9" width="17.125" style="1" hidden="1" customWidth="1"/>
    <col min="10" max="10" width="12.75390625" style="1" hidden="1" customWidth="1"/>
    <col min="11" max="11" width="17.125" style="1" hidden="1" customWidth="1"/>
    <col min="12" max="12" width="12.50390625" style="1" hidden="1" customWidth="1"/>
    <col min="13" max="13" width="17.125" style="1" hidden="1" customWidth="1"/>
    <col min="14" max="14" width="12.50390625" style="1" hidden="1" customWidth="1"/>
    <col min="15" max="22" width="17.125" style="1" customWidth="1"/>
    <col min="23" max="23" width="7.125" style="1" hidden="1" customWidth="1"/>
    <col min="24" max="24" width="4.125" style="1" hidden="1" customWidth="1"/>
    <col min="25" max="25" width="4.25390625" style="1" hidden="1" customWidth="1"/>
    <col min="26" max="26" width="5.00390625" style="1" hidden="1" customWidth="1"/>
    <col min="27" max="27" width="5.50390625" style="1" customWidth="1"/>
    <col min="28" max="28" width="6.125" style="1" customWidth="1"/>
    <col min="29" max="29" width="6.50390625" style="1" customWidth="1"/>
    <col min="30" max="30" width="6.125" style="1" customWidth="1"/>
    <col min="31" max="32" width="5.50390625" style="1" customWidth="1"/>
    <col min="33" max="33" width="14.50390625" style="1" customWidth="1"/>
    <col min="34" max="43" width="5.50390625" style="1" customWidth="1"/>
    <col min="44" max="16384" width="9.00390625" style="1" customWidth="1"/>
  </cols>
  <sheetData>
    <row r="1" ht="16.5">
      <c r="V1" s="97" t="s">
        <v>141</v>
      </c>
    </row>
    <row r="2" spans="17:22" ht="18.75">
      <c r="Q2" s="180"/>
      <c r="R2" s="180"/>
      <c r="S2" s="180"/>
      <c r="T2" s="180"/>
      <c r="U2" s="180"/>
      <c r="V2" s="4"/>
    </row>
    <row r="4" spans="1:20" ht="16.5">
      <c r="A4" s="154" t="s">
        <v>128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2" ht="16.5">
      <c r="A5" s="156" t="s">
        <v>142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81"/>
      <c r="R5" s="181"/>
      <c r="S5" s="181"/>
      <c r="T5" s="181"/>
      <c r="U5" s="181"/>
      <c r="V5" s="181"/>
    </row>
    <row r="6" spans="1:22" ht="16.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36" ht="18.75">
      <c r="A7" s="101">
        <f>'прил.1'!A6</f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5" ht="16.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3" ht="15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ht="31.5" customHeight="1">
      <c r="A10" s="162" t="s">
        <v>5</v>
      </c>
      <c r="B10" s="163" t="s">
        <v>110</v>
      </c>
      <c r="C10" s="163" t="s">
        <v>111</v>
      </c>
      <c r="D10" s="163" t="s">
        <v>143</v>
      </c>
      <c r="E10" s="184" t="s">
        <v>144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1" spans="1:22" ht="44.25" customHeight="1">
      <c r="A11" s="162"/>
      <c r="B11" s="163"/>
      <c r="C11" s="163"/>
      <c r="D11" s="163"/>
      <c r="E11" s="165" t="s">
        <v>118</v>
      </c>
      <c r="F11" s="165"/>
      <c r="G11" s="165" t="s">
        <v>145</v>
      </c>
      <c r="H11" s="165"/>
      <c r="I11" s="165" t="s">
        <v>146</v>
      </c>
      <c r="J11" s="165"/>
      <c r="K11" s="165" t="s">
        <v>147</v>
      </c>
      <c r="L11" s="165"/>
      <c r="M11" s="165" t="s">
        <v>148</v>
      </c>
      <c r="N11" s="165"/>
      <c r="O11" s="165" t="s">
        <v>119</v>
      </c>
      <c r="P11" s="165"/>
      <c r="Q11" s="165" t="s">
        <v>120</v>
      </c>
      <c r="R11" s="165"/>
      <c r="S11" s="165" t="s">
        <v>120</v>
      </c>
      <c r="T11" s="165"/>
      <c r="U11" s="186" t="s">
        <v>136</v>
      </c>
      <c r="V11" s="186"/>
    </row>
    <row r="12" spans="1:22" ht="69.75" customHeight="1">
      <c r="A12" s="162"/>
      <c r="B12" s="163"/>
      <c r="C12" s="163"/>
      <c r="D12" s="163"/>
      <c r="E12" s="165" t="s">
        <v>14</v>
      </c>
      <c r="F12" s="165"/>
      <c r="G12" s="165" t="s">
        <v>14</v>
      </c>
      <c r="H12" s="165"/>
      <c r="I12" s="165" t="s">
        <v>14</v>
      </c>
      <c r="J12" s="165"/>
      <c r="K12" s="165" t="s">
        <v>14</v>
      </c>
      <c r="L12" s="165"/>
      <c r="M12" s="165" t="s">
        <v>14</v>
      </c>
      <c r="N12" s="165"/>
      <c r="O12" s="165" t="s">
        <v>14</v>
      </c>
      <c r="P12" s="165"/>
      <c r="Q12" s="165" t="s">
        <v>14</v>
      </c>
      <c r="R12" s="165"/>
      <c r="S12" s="165" t="s">
        <v>14</v>
      </c>
      <c r="T12" s="165"/>
      <c r="U12" s="168" t="s">
        <v>14</v>
      </c>
      <c r="V12" s="168"/>
    </row>
    <row r="13" spans="1:22" ht="37.5" customHeight="1">
      <c r="A13" s="162"/>
      <c r="B13" s="163"/>
      <c r="C13" s="163"/>
      <c r="D13" s="166" t="s">
        <v>20</v>
      </c>
      <c r="E13" s="166" t="s">
        <v>149</v>
      </c>
      <c r="F13" s="166" t="s">
        <v>150</v>
      </c>
      <c r="G13" s="166" t="s">
        <v>149</v>
      </c>
      <c r="H13" s="166" t="s">
        <v>150</v>
      </c>
      <c r="I13" s="166" t="s">
        <v>149</v>
      </c>
      <c r="J13" s="166" t="s">
        <v>150</v>
      </c>
      <c r="K13" s="166" t="s">
        <v>149</v>
      </c>
      <c r="L13" s="166" t="s">
        <v>150</v>
      </c>
      <c r="M13" s="166" t="s">
        <v>149</v>
      </c>
      <c r="N13" s="166" t="s">
        <v>150</v>
      </c>
      <c r="O13" s="166" t="s">
        <v>149</v>
      </c>
      <c r="P13" s="166" t="s">
        <v>151</v>
      </c>
      <c r="Q13" s="166" t="s">
        <v>149</v>
      </c>
      <c r="R13" s="166" t="s">
        <v>151</v>
      </c>
      <c r="S13" s="166" t="s">
        <v>149</v>
      </c>
      <c r="T13" s="166" t="s">
        <v>151</v>
      </c>
      <c r="U13" s="166" t="s">
        <v>149</v>
      </c>
      <c r="V13" s="186" t="s">
        <v>150</v>
      </c>
    </row>
    <row r="14" spans="1:22" ht="66" customHeight="1">
      <c r="A14" s="162"/>
      <c r="B14" s="163"/>
      <c r="C14" s="163"/>
      <c r="D14" s="166"/>
      <c r="E14" s="24" t="s">
        <v>152</v>
      </c>
      <c r="F14" s="24" t="s">
        <v>152</v>
      </c>
      <c r="G14" s="24" t="s">
        <v>152</v>
      </c>
      <c r="H14" s="24" t="s">
        <v>152</v>
      </c>
      <c r="I14" s="24" t="s">
        <v>152</v>
      </c>
      <c r="J14" s="24" t="s">
        <v>152</v>
      </c>
      <c r="K14" s="24" t="s">
        <v>152</v>
      </c>
      <c r="L14" s="24" t="s">
        <v>152</v>
      </c>
      <c r="M14" s="24" t="s">
        <v>152</v>
      </c>
      <c r="N14" s="24" t="s">
        <v>152</v>
      </c>
      <c r="O14" s="24" t="s">
        <v>152</v>
      </c>
      <c r="P14" s="24" t="s">
        <v>152</v>
      </c>
      <c r="Q14" s="24" t="s">
        <v>152</v>
      </c>
      <c r="R14" s="24" t="s">
        <v>152</v>
      </c>
      <c r="S14" s="24" t="s">
        <v>152</v>
      </c>
      <c r="T14" s="24" t="s">
        <v>152</v>
      </c>
      <c r="U14" s="24" t="s">
        <v>152</v>
      </c>
      <c r="V14" s="169" t="s">
        <v>152</v>
      </c>
    </row>
    <row r="15" spans="1:22" ht="16.5">
      <c r="A15" s="187">
        <v>1</v>
      </c>
      <c r="B15" s="165">
        <v>2</v>
      </c>
      <c r="C15" s="165">
        <v>3</v>
      </c>
      <c r="D15" s="165">
        <v>4</v>
      </c>
      <c r="E15" s="165">
        <v>5</v>
      </c>
      <c r="F15" s="165">
        <v>6</v>
      </c>
      <c r="G15" s="165">
        <v>7</v>
      </c>
      <c r="H15" s="165">
        <v>8</v>
      </c>
      <c r="I15" s="165">
        <v>9</v>
      </c>
      <c r="J15" s="165">
        <v>10</v>
      </c>
      <c r="K15" s="165">
        <v>11</v>
      </c>
      <c r="L15" s="165">
        <v>12</v>
      </c>
      <c r="M15" s="165">
        <v>13</v>
      </c>
      <c r="N15" s="165">
        <v>14</v>
      </c>
      <c r="O15" s="165">
        <v>7</v>
      </c>
      <c r="P15" s="165">
        <v>8</v>
      </c>
      <c r="Q15" s="165">
        <v>9</v>
      </c>
      <c r="R15" s="165">
        <v>10</v>
      </c>
      <c r="S15" s="165">
        <v>11</v>
      </c>
      <c r="T15" s="165">
        <v>12</v>
      </c>
      <c r="U15" s="165">
        <v>13</v>
      </c>
      <c r="V15" s="168">
        <v>14</v>
      </c>
    </row>
    <row r="16" spans="1:25" ht="16.5">
      <c r="A16" s="109">
        <f>'прил.1'!A13</f>
        <v>0</v>
      </c>
      <c r="B16" s="32">
        <f>'прил.1'!B13</f>
        <v>0</v>
      </c>
      <c r="C16" s="33"/>
      <c r="D16" s="188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3"/>
      <c r="R16" s="114"/>
      <c r="S16" s="114"/>
      <c r="T16" s="114"/>
      <c r="U16" s="113"/>
      <c r="V16" s="189"/>
      <c r="W16" s="98"/>
      <c r="X16" s="98"/>
      <c r="Y16" s="98"/>
    </row>
    <row r="17" spans="1:25" ht="16.5" hidden="1">
      <c r="A17" s="40">
        <f>'прил.1'!A14</f>
        <v>0</v>
      </c>
      <c r="B17" s="46">
        <f>'прил.1'!B14</f>
        <v>0</v>
      </c>
      <c r="C17" s="171">
        <f>'прил.1'!C14</f>
        <v>0</v>
      </c>
      <c r="D17" s="120">
        <f>'прил.2'!G14</f>
        <v>0</v>
      </c>
      <c r="E17" s="120"/>
      <c r="F17" s="120">
        <f>'прил.2'!L14</f>
        <v>0</v>
      </c>
      <c r="G17" s="120"/>
      <c r="H17" s="120"/>
      <c r="I17" s="120"/>
      <c r="J17" s="120"/>
      <c r="K17" s="120"/>
      <c r="L17" s="120"/>
      <c r="M17" s="120"/>
      <c r="N17" s="120">
        <f>F17</f>
        <v>0</v>
      </c>
      <c r="O17" s="120"/>
      <c r="P17" s="120">
        <f>'прил.2'!M14</f>
        <v>0</v>
      </c>
      <c r="Q17" s="120"/>
      <c r="R17" s="120">
        <f>'прил.2'!N14</f>
        <v>0</v>
      </c>
      <c r="S17" s="120"/>
      <c r="T17" s="120"/>
      <c r="U17" s="120">
        <f aca="true" t="shared" si="0" ref="U17:U21">Q17+O17+E17</f>
        <v>0</v>
      </c>
      <c r="V17" s="121">
        <f aca="true" t="shared" si="1" ref="V17:V21">R17+P17+F17</f>
        <v>0</v>
      </c>
      <c r="W17" s="98"/>
      <c r="X17" s="98"/>
      <c r="Y17" s="98"/>
    </row>
    <row r="18" spans="1:24" ht="16.5" hidden="1">
      <c r="A18" s="40">
        <f>'прил.1'!A15</f>
        <v>0</v>
      </c>
      <c r="B18" s="47">
        <f>'прил.1'!B15</f>
        <v>0</v>
      </c>
      <c r="C18" s="173">
        <f>'прил.1'!C15</f>
        <v>0</v>
      </c>
      <c r="D18" s="120">
        <f>'прил.2'!G15</f>
        <v>0</v>
      </c>
      <c r="E18" s="120"/>
      <c r="F18" s="120">
        <f>'прил.2'!L15</f>
        <v>0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>
        <f>'прил.2'!M15</f>
        <v>0</v>
      </c>
      <c r="Q18" s="120"/>
      <c r="R18" s="120">
        <f>'прил.2'!N15</f>
        <v>0</v>
      </c>
      <c r="S18" s="120"/>
      <c r="T18" s="120"/>
      <c r="U18" s="120">
        <f t="shared" si="0"/>
        <v>0</v>
      </c>
      <c r="V18" s="121">
        <f t="shared" si="1"/>
        <v>0</v>
      </c>
      <c r="W18" s="98"/>
      <c r="X18" s="98"/>
    </row>
    <row r="19" spans="1:24" ht="16.5" hidden="1">
      <c r="A19" s="40">
        <f>'прил.1'!A16</f>
        <v>0</v>
      </c>
      <c r="B19" s="47">
        <f>'прил.1'!B16</f>
        <v>0</v>
      </c>
      <c r="C19" s="173">
        <f>'прил.1'!C16</f>
        <v>0</v>
      </c>
      <c r="D19" s="120">
        <f>'прил.2'!G16</f>
        <v>0</v>
      </c>
      <c r="E19" s="120"/>
      <c r="F19" s="120">
        <f>'прил.2'!L16</f>
        <v>0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>
        <f>'прил.2'!M16</f>
        <v>0</v>
      </c>
      <c r="Q19" s="120"/>
      <c r="R19" s="120">
        <f>'прил.2'!N16</f>
        <v>0</v>
      </c>
      <c r="S19" s="120"/>
      <c r="T19" s="120"/>
      <c r="U19" s="120">
        <f t="shared" si="0"/>
        <v>0</v>
      </c>
      <c r="V19" s="121">
        <f t="shared" si="1"/>
        <v>0</v>
      </c>
      <c r="W19" s="98"/>
      <c r="X19" s="98"/>
    </row>
    <row r="20" spans="1:24" ht="16.5" hidden="1">
      <c r="A20" s="40">
        <f>'прил.1'!A17</f>
        <v>0</v>
      </c>
      <c r="B20" s="47">
        <f>'прил.1'!B17</f>
        <v>0</v>
      </c>
      <c r="C20" s="173">
        <f>'прил.1'!C17</f>
        <v>0</v>
      </c>
      <c r="D20" s="120">
        <f>'прил.2'!G17</f>
        <v>0</v>
      </c>
      <c r="E20" s="120"/>
      <c r="F20" s="120">
        <f>'прил.2'!L17</f>
        <v>0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>
        <f>'прил.2'!M17</f>
        <v>0</v>
      </c>
      <c r="Q20" s="120"/>
      <c r="R20" s="120">
        <f>'прил.2'!N17</f>
        <v>0</v>
      </c>
      <c r="S20" s="120"/>
      <c r="T20" s="120"/>
      <c r="U20" s="120">
        <f t="shared" si="0"/>
        <v>0</v>
      </c>
      <c r="V20" s="121">
        <f t="shared" si="1"/>
        <v>0</v>
      </c>
      <c r="W20" s="98"/>
      <c r="X20" s="98"/>
    </row>
    <row r="21" spans="1:24" ht="16.5" hidden="1">
      <c r="A21" s="40">
        <f>'прил.1'!A18</f>
        <v>0</v>
      </c>
      <c r="B21" s="47">
        <f>'прил.1'!B18</f>
        <v>0</v>
      </c>
      <c r="C21" s="173">
        <f>'прил.1'!C18</f>
        <v>0</v>
      </c>
      <c r="D21" s="120">
        <f>'прил.2'!G18</f>
        <v>0</v>
      </c>
      <c r="E21" s="120"/>
      <c r="F21" s="120">
        <f>'прил.2'!L18</f>
        <v>0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>
        <f>'прил.2'!M18</f>
        <v>0</v>
      </c>
      <c r="Q21" s="120"/>
      <c r="R21" s="120">
        <f>'прил.2'!N18</f>
        <v>0</v>
      </c>
      <c r="S21" s="120"/>
      <c r="T21" s="120"/>
      <c r="U21" s="120">
        <f t="shared" si="0"/>
        <v>0</v>
      </c>
      <c r="V21" s="121">
        <f t="shared" si="1"/>
        <v>0</v>
      </c>
      <c r="W21" s="98"/>
      <c r="X21" s="98"/>
    </row>
    <row r="22" spans="1:25" ht="16.5">
      <c r="A22" s="109">
        <f>'прил.1'!A19</f>
        <v>0</v>
      </c>
      <c r="B22" s="32">
        <f>'прил.1'!B19</f>
        <v>0</v>
      </c>
      <c r="C22" s="52"/>
      <c r="D22" s="120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5"/>
      <c r="W22" s="98"/>
      <c r="X22" s="98"/>
      <c r="Y22" s="98"/>
    </row>
    <row r="23" spans="1:25" ht="16.5" hidden="1">
      <c r="A23" s="40">
        <f>'прил.2'!A20</f>
        <v>0</v>
      </c>
      <c r="B23" s="46">
        <f>'прил.2'!B20</f>
        <v>0</v>
      </c>
      <c r="C23" s="171">
        <f>'прил.2'!C20</f>
        <v>0</v>
      </c>
      <c r="D23" s="120">
        <f>'прил.2'!G20</f>
        <v>0</v>
      </c>
      <c r="E23" s="120"/>
      <c r="F23" s="120">
        <f>'прил.2'!L20</f>
        <v>0</v>
      </c>
      <c r="G23" s="120"/>
      <c r="H23" s="120"/>
      <c r="I23" s="120"/>
      <c r="J23" s="120">
        <f aca="true" t="shared" si="2" ref="J23:J24">F23</f>
        <v>0</v>
      </c>
      <c r="K23" s="120"/>
      <c r="L23" s="120"/>
      <c r="M23" s="120"/>
      <c r="N23" s="120"/>
      <c r="O23" s="120"/>
      <c r="P23" s="120">
        <f>'прил.2'!M20</f>
        <v>0</v>
      </c>
      <c r="Q23" s="120"/>
      <c r="R23" s="120">
        <f>'прил.2'!N20</f>
        <v>0</v>
      </c>
      <c r="S23" s="120"/>
      <c r="T23" s="120"/>
      <c r="U23" s="120">
        <f aca="true" t="shared" si="3" ref="U23:U29">Q23+O23+E23</f>
        <v>0</v>
      </c>
      <c r="V23" s="121">
        <f aca="true" t="shared" si="4" ref="V23:V29">R23+P23+F23</f>
        <v>0</v>
      </c>
      <c r="W23" s="98">
        <f aca="true" t="shared" si="5" ref="W23:W28">V23-R23-P23-F23</f>
        <v>0</v>
      </c>
      <c r="X23" s="98">
        <f aca="true" t="shared" si="6" ref="X23:X28">V23+U23-D23</f>
        <v>0</v>
      </c>
      <c r="Y23" s="98">
        <f aca="true" t="shared" si="7" ref="Y23:Y27">F23-H23-J23-L23-N23</f>
        <v>0</v>
      </c>
    </row>
    <row r="24" spans="1:25" ht="16.5" hidden="1">
      <c r="A24" s="40">
        <f>'прил.2'!A21</f>
        <v>0</v>
      </c>
      <c r="B24" s="46">
        <f>'прил.2'!B21</f>
        <v>0</v>
      </c>
      <c r="C24" s="171">
        <f>'прил.2'!C21</f>
        <v>0</v>
      </c>
      <c r="D24" s="120">
        <f>'прил.2'!G21</f>
        <v>0</v>
      </c>
      <c r="E24" s="120"/>
      <c r="F24" s="120">
        <f>'прил.2'!L21</f>
        <v>0</v>
      </c>
      <c r="G24" s="120"/>
      <c r="H24" s="120"/>
      <c r="I24" s="120"/>
      <c r="J24" s="120">
        <f t="shared" si="2"/>
        <v>0</v>
      </c>
      <c r="K24" s="120"/>
      <c r="L24" s="120"/>
      <c r="M24" s="120"/>
      <c r="N24" s="120"/>
      <c r="O24" s="120"/>
      <c r="P24" s="120">
        <f>'прил.2'!M21</f>
        <v>0</v>
      </c>
      <c r="Q24" s="120"/>
      <c r="R24" s="120">
        <f>'прил.2'!N21</f>
        <v>0</v>
      </c>
      <c r="S24" s="120"/>
      <c r="T24" s="120"/>
      <c r="U24" s="120">
        <f t="shared" si="3"/>
        <v>0</v>
      </c>
      <c r="V24" s="121">
        <f t="shared" si="4"/>
        <v>0</v>
      </c>
      <c r="W24" s="98">
        <f t="shared" si="5"/>
        <v>0</v>
      </c>
      <c r="X24" s="98">
        <f t="shared" si="6"/>
        <v>0</v>
      </c>
      <c r="Y24" s="98">
        <f t="shared" si="7"/>
        <v>0</v>
      </c>
    </row>
    <row r="25" spans="1:25" ht="16.5" hidden="1">
      <c r="A25" s="40">
        <f>'прил.2'!A22</f>
        <v>0</v>
      </c>
      <c r="B25" s="46">
        <f>'прил.2'!B22</f>
        <v>0</v>
      </c>
      <c r="C25" s="171">
        <f>'прил.2'!C22</f>
        <v>0</v>
      </c>
      <c r="D25" s="120">
        <f>'прил.2'!G22</f>
        <v>0</v>
      </c>
      <c r="E25" s="120"/>
      <c r="F25" s="120">
        <f>'прил.2'!L22</f>
        <v>0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>
        <f>'прил.2'!M22</f>
        <v>0</v>
      </c>
      <c r="Q25" s="120"/>
      <c r="R25" s="120">
        <f>'прил.2'!N22</f>
        <v>0</v>
      </c>
      <c r="S25" s="120"/>
      <c r="T25" s="120"/>
      <c r="U25" s="120">
        <f t="shared" si="3"/>
        <v>0</v>
      </c>
      <c r="V25" s="121">
        <f t="shared" si="4"/>
        <v>0</v>
      </c>
      <c r="W25" s="98">
        <f t="shared" si="5"/>
        <v>0</v>
      </c>
      <c r="X25" s="98">
        <f t="shared" si="6"/>
        <v>0</v>
      </c>
      <c r="Y25" s="98">
        <f t="shared" si="7"/>
        <v>0</v>
      </c>
    </row>
    <row r="26" spans="1:25" ht="16.5" hidden="1">
      <c r="A26" s="40">
        <f>'прил.2'!A23</f>
        <v>0</v>
      </c>
      <c r="B26" s="46">
        <f>'прил.2'!B23</f>
        <v>0</v>
      </c>
      <c r="C26" s="171">
        <f>'прил.2'!C23</f>
        <v>0</v>
      </c>
      <c r="D26" s="120">
        <f>'прил.2'!G23</f>
        <v>0</v>
      </c>
      <c r="E26" s="120"/>
      <c r="F26" s="120">
        <f>'прил.2'!L23</f>
        <v>0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>
        <f>'прил.2'!M23</f>
        <v>0</v>
      </c>
      <c r="Q26" s="120"/>
      <c r="R26" s="120">
        <f>'прил.2'!N23</f>
        <v>0</v>
      </c>
      <c r="S26" s="120"/>
      <c r="T26" s="120"/>
      <c r="U26" s="120">
        <f t="shared" si="3"/>
        <v>0</v>
      </c>
      <c r="V26" s="121">
        <f t="shared" si="4"/>
        <v>0</v>
      </c>
      <c r="W26" s="98">
        <f t="shared" si="5"/>
        <v>0</v>
      </c>
      <c r="X26" s="98">
        <f t="shared" si="6"/>
        <v>0</v>
      </c>
      <c r="Y26" s="98">
        <f t="shared" si="7"/>
        <v>0</v>
      </c>
    </row>
    <row r="27" spans="1:25" ht="16.5" hidden="1">
      <c r="A27" s="40">
        <f>'прил.2'!A24</f>
        <v>0</v>
      </c>
      <c r="B27" s="46">
        <f>'прил.2'!B24</f>
        <v>0</v>
      </c>
      <c r="C27" s="171">
        <f>'прил.2'!C24</f>
        <v>0</v>
      </c>
      <c r="D27" s="120">
        <f>'прил.2'!G24</f>
        <v>0</v>
      </c>
      <c r="E27" s="120"/>
      <c r="F27" s="120">
        <f>'прил.2'!L24</f>
        <v>0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>
        <f>'прил.2'!M24</f>
        <v>0</v>
      </c>
      <c r="Q27" s="120"/>
      <c r="R27" s="120">
        <f>'прил.2'!N24</f>
        <v>0</v>
      </c>
      <c r="S27" s="120"/>
      <c r="T27" s="120"/>
      <c r="U27" s="120">
        <f t="shared" si="3"/>
        <v>0</v>
      </c>
      <c r="V27" s="121">
        <f t="shared" si="4"/>
        <v>0</v>
      </c>
      <c r="W27" s="98">
        <f t="shared" si="5"/>
        <v>0</v>
      </c>
      <c r="X27" s="98">
        <f t="shared" si="6"/>
        <v>0</v>
      </c>
      <c r="Y27" s="98">
        <f t="shared" si="7"/>
        <v>0</v>
      </c>
    </row>
    <row r="28" spans="1:25" ht="16.5" hidden="1">
      <c r="A28" s="174">
        <f>'прил.2'!A25</f>
        <v>0</v>
      </c>
      <c r="B28" s="175">
        <f>'прил.2'!B25</f>
        <v>0</v>
      </c>
      <c r="C28" s="176">
        <f>'прил.2'!C25</f>
        <v>0</v>
      </c>
      <c r="D28" s="120">
        <f>'прил.2'!G25</f>
        <v>0</v>
      </c>
      <c r="E28" s="120"/>
      <c r="F28" s="120">
        <f>'прил.2'!L25</f>
        <v>0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>
        <f>'прил.2'!M25</f>
        <v>0</v>
      </c>
      <c r="Q28" s="120"/>
      <c r="R28" s="120">
        <f>'прил.2'!N25</f>
        <v>0</v>
      </c>
      <c r="S28" s="120"/>
      <c r="T28" s="120"/>
      <c r="U28" s="120">
        <f t="shared" si="3"/>
        <v>0</v>
      </c>
      <c r="V28" s="121">
        <f t="shared" si="4"/>
        <v>0</v>
      </c>
      <c r="W28" s="98">
        <f t="shared" si="5"/>
        <v>0</v>
      </c>
      <c r="X28" s="98">
        <f t="shared" si="6"/>
        <v>0</v>
      </c>
      <c r="Y28" s="98">
        <v>76949597.2597544</v>
      </c>
    </row>
    <row r="29" spans="1:25" ht="16.5" hidden="1">
      <c r="A29" s="174">
        <f>'прил.2'!A26</f>
        <v>0</v>
      </c>
      <c r="B29" s="175">
        <f>'прил.2'!B26</f>
        <v>0</v>
      </c>
      <c r="C29" s="176">
        <f>'прил.2'!C26</f>
        <v>0</v>
      </c>
      <c r="D29" s="120">
        <f>'прил.2'!G26</f>
        <v>0</v>
      </c>
      <c r="E29" s="120"/>
      <c r="F29" s="120">
        <f>'прил.2'!L26</f>
        <v>0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>
        <f>'прил.2'!M26</f>
        <v>0</v>
      </c>
      <c r="Q29" s="120"/>
      <c r="R29" s="120">
        <f>'прил.2'!N26</f>
        <v>0</v>
      </c>
      <c r="S29" s="120"/>
      <c r="T29" s="120"/>
      <c r="U29" s="120">
        <f t="shared" si="3"/>
        <v>0</v>
      </c>
      <c r="V29" s="121">
        <f t="shared" si="4"/>
        <v>0</v>
      </c>
      <c r="W29" s="98"/>
      <c r="X29" s="98"/>
      <c r="Y29" s="98">
        <f>F29-H29-J29-L29-N29</f>
        <v>0</v>
      </c>
    </row>
    <row r="30" spans="1:25" ht="16.5">
      <c r="A30" s="31">
        <f>'прил.2'!A27</f>
        <v>0</v>
      </c>
      <c r="B30" s="32">
        <f>'прил.2'!B27</f>
        <v>0</v>
      </c>
      <c r="C30" s="57"/>
      <c r="D30" s="120"/>
      <c r="E30" s="120"/>
      <c r="F30" s="119"/>
      <c r="G30" s="120"/>
      <c r="H30" s="119"/>
      <c r="I30" s="120"/>
      <c r="J30" s="119"/>
      <c r="K30" s="120"/>
      <c r="L30" s="119"/>
      <c r="M30" s="120"/>
      <c r="N30" s="119"/>
      <c r="O30" s="120"/>
      <c r="P30" s="120"/>
      <c r="Q30" s="120"/>
      <c r="R30" s="120"/>
      <c r="S30" s="120"/>
      <c r="T30" s="120"/>
      <c r="U30" s="119"/>
      <c r="V30" s="125"/>
      <c r="W30" s="98"/>
      <c r="X30" s="98"/>
      <c r="Y30" s="98"/>
    </row>
    <row r="31" spans="1:25" ht="16.5">
      <c r="A31" s="40">
        <f>'прил.1'!A28</f>
        <v>0</v>
      </c>
      <c r="B31" s="46">
        <f>'прил.1'!B28</f>
        <v>0</v>
      </c>
      <c r="C31" s="171">
        <f>'прил.1'!C28</f>
        <v>0</v>
      </c>
      <c r="D31" s="120">
        <f>'прил.2'!G28</f>
        <v>985.5800373642168</v>
      </c>
      <c r="E31" s="120"/>
      <c r="F31" s="120">
        <f>'прил.2'!L28</f>
        <v>169.994702002356</v>
      </c>
      <c r="G31" s="120"/>
      <c r="H31" s="120"/>
      <c r="I31" s="120"/>
      <c r="J31" s="120">
        <v>14.106948748172</v>
      </c>
      <c r="K31" s="120"/>
      <c r="L31" s="120">
        <v>84.835317933552</v>
      </c>
      <c r="M31" s="120"/>
      <c r="N31" s="120">
        <v>71.052435320632</v>
      </c>
      <c r="O31" s="120"/>
      <c r="P31" s="120">
        <f>'прил.2'!M28</f>
        <v>250.43814134000036</v>
      </c>
      <c r="Q31" s="120"/>
      <c r="R31" s="120">
        <f>'прил.2'!N28</f>
        <v>279.069529231925</v>
      </c>
      <c r="S31" s="120"/>
      <c r="T31" s="120">
        <f>'прил.2'!O28</f>
        <v>286.077664789937</v>
      </c>
      <c r="U31" s="120">
        <f>Q31+O31+E31+S31</f>
        <v>0</v>
      </c>
      <c r="V31" s="121">
        <f>R31+P31+F31+T31</f>
        <v>985.5800373642184</v>
      </c>
      <c r="W31" s="98">
        <f>V31-R31-P31-F31-T31</f>
        <v>0</v>
      </c>
      <c r="X31" s="98">
        <f>V31+U31-D31</f>
        <v>0</v>
      </c>
      <c r="Y31" s="98">
        <f>F31-H31-J31-L31-N31</f>
        <v>0</v>
      </c>
    </row>
    <row r="32" spans="1:25" ht="16.5" hidden="1">
      <c r="A32" s="31">
        <f>'прил.2'!A29</f>
        <v>0</v>
      </c>
      <c r="B32" s="32">
        <f>'прил.2'!B29</f>
        <v>0</v>
      </c>
      <c r="C32" s="171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98"/>
      <c r="X32" s="98"/>
      <c r="Y32" s="98"/>
    </row>
    <row r="33" spans="1:24" ht="16.5" hidden="1">
      <c r="A33" s="40">
        <f>'прил.1'!A30</f>
        <v>0</v>
      </c>
      <c r="B33" s="46">
        <f>'прил.1'!B30</f>
        <v>0</v>
      </c>
      <c r="C33" s="171">
        <f>'прил.1'!C30</f>
        <v>0</v>
      </c>
      <c r="D33" s="120">
        <f>'прил.2'!G30</f>
        <v>0</v>
      </c>
      <c r="E33" s="120"/>
      <c r="F33" s="120">
        <f>'прил.2'!L30</f>
        <v>0</v>
      </c>
      <c r="G33" s="120"/>
      <c r="H33" s="120"/>
      <c r="I33" s="120"/>
      <c r="J33" s="120"/>
      <c r="K33" s="120"/>
      <c r="L33" s="120"/>
      <c r="M33" s="120"/>
      <c r="N33" s="120">
        <f>F33</f>
        <v>0</v>
      </c>
      <c r="O33" s="120"/>
      <c r="P33" s="120">
        <f>'прил.2'!M30</f>
        <v>0</v>
      </c>
      <c r="Q33" s="120"/>
      <c r="R33" s="120">
        <f>'прил.2'!N30</f>
        <v>0</v>
      </c>
      <c r="S33" s="120"/>
      <c r="T33" s="120"/>
      <c r="U33" s="120">
        <f>Q33+O33+E33</f>
        <v>0</v>
      </c>
      <c r="V33" s="121">
        <f>R33+P33+F33</f>
        <v>0</v>
      </c>
      <c r="W33" s="98"/>
      <c r="X33" s="98"/>
    </row>
    <row r="34" spans="1:25" s="39" customFormat="1" ht="16.5">
      <c r="A34" s="131"/>
      <c r="B34" s="132" t="s">
        <v>153</v>
      </c>
      <c r="C34" s="190"/>
      <c r="D34" s="191">
        <f>SUM(D16:D33)</f>
        <v>985.5800373642168</v>
      </c>
      <c r="E34" s="191">
        <f>SUM(E16:E33)</f>
        <v>0</v>
      </c>
      <c r="F34" s="191">
        <f>SUM(F16:F33)</f>
        <v>169.994702002356</v>
      </c>
      <c r="G34" s="191">
        <f>SUM(G16:G33)</f>
        <v>0</v>
      </c>
      <c r="H34" s="191">
        <f>SUM(H16:H33)</f>
        <v>0</v>
      </c>
      <c r="I34" s="191">
        <f>SUM(I16:I33)</f>
        <v>0</v>
      </c>
      <c r="J34" s="191">
        <f>SUM(J16:J33)</f>
        <v>14.106948748172</v>
      </c>
      <c r="K34" s="191">
        <f>SUM(K16:K33)</f>
        <v>0</v>
      </c>
      <c r="L34" s="191">
        <f>SUM(L16:L33)</f>
        <v>84.835317933552</v>
      </c>
      <c r="M34" s="191">
        <f>SUM(M16:M33)</f>
        <v>0</v>
      </c>
      <c r="N34" s="191">
        <f>SUM(N16:N33)</f>
        <v>71.052435320632</v>
      </c>
      <c r="O34" s="191">
        <f>SUM(O16:O33)</f>
        <v>0</v>
      </c>
      <c r="P34" s="191">
        <f>SUM(P16:P33)</f>
        <v>250.43814134000036</v>
      </c>
      <c r="Q34" s="191">
        <f>SUM(Q16:Q33)</f>
        <v>0</v>
      </c>
      <c r="R34" s="191">
        <f>SUM(R16:R33)</f>
        <v>279.069529231925</v>
      </c>
      <c r="S34" s="191">
        <f>SUM(S16:S33)</f>
        <v>0</v>
      </c>
      <c r="T34" s="191">
        <f>SUM(T16:T33)</f>
        <v>286.077664789937</v>
      </c>
      <c r="U34" s="191">
        <f>SUM(U16:U33)</f>
        <v>0</v>
      </c>
      <c r="V34" s="192">
        <f>SUM(V16:V33)</f>
        <v>985.5800373642184</v>
      </c>
      <c r="W34" s="98">
        <f>V34-R34-P34-F34-T34</f>
        <v>0</v>
      </c>
      <c r="X34" s="98">
        <f>V34+U34-D34</f>
        <v>0</v>
      </c>
      <c r="Y34" s="98">
        <f>F34-H34-J34-L34-N34</f>
        <v>0</v>
      </c>
    </row>
    <row r="35" spans="1:25" ht="24.75" customHeight="1">
      <c r="A35" s="137"/>
      <c r="B35" s="138"/>
      <c r="C35" s="139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8"/>
      <c r="X35" s="98"/>
      <c r="Y35" s="98"/>
    </row>
    <row r="36" spans="1:31" ht="21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22" ht="16.5">
      <c r="A37" s="137"/>
      <c r="B37" s="138"/>
      <c r="C37" s="139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ht="16.5" hidden="1">
      <c r="A38" s="137"/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6.5" hidden="1">
      <c r="A39" s="137"/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6.5" hidden="1">
      <c r="A40" s="137"/>
      <c r="B40" s="138"/>
      <c r="C40" s="139"/>
      <c r="D40" s="194">
        <f>D34-D31-D29-D28-D27-D25-D26-D24-D23-D17</f>
        <v>0</v>
      </c>
      <c r="E40" s="194">
        <f>E34-E31-E29-E28-E27-E25-E26-E24-E23-E17</f>
        <v>0</v>
      </c>
      <c r="F40" s="194">
        <f>F34-F31-F29-F28-F27-F25-F26-F24-F23-F17</f>
        <v>0</v>
      </c>
      <c r="G40" s="194">
        <f>G34-G31-G29-G28-G27-G25-G26-G24-G23-G17</f>
        <v>0</v>
      </c>
      <c r="H40" s="194">
        <f>H34-H31-H29-H28-H27-H25-H26-H24-H23-H17</f>
        <v>0</v>
      </c>
      <c r="I40" s="194">
        <f>I34-I31-I29-I28-I27-I25-I26-I24-I23-I17</f>
        <v>0</v>
      </c>
      <c r="J40" s="194">
        <f>J34-J31-J29-J28-J27-J25-J26-J24-J23-J17</f>
        <v>0</v>
      </c>
      <c r="K40" s="194">
        <f>K34-K31-K29-K28-K27-K25-K26-K24-K23-K17</f>
        <v>0</v>
      </c>
      <c r="L40" s="194">
        <f>L34-L31-L29-L28-L27-L25-L26-L24-L23-L17</f>
        <v>0</v>
      </c>
      <c r="M40" s="194">
        <f>M34-M31-M29-M28-M27-M25-M26-M24-M23-M17</f>
        <v>0</v>
      </c>
      <c r="N40" s="194">
        <f>N34-N31-N29-N28-N27-N25-N26-N24-N23-N17</f>
        <v>0</v>
      </c>
      <c r="O40" s="194">
        <f>O34-O31-O29-O28-O27-O25-O26-O24-O23-O17</f>
        <v>0</v>
      </c>
      <c r="P40" s="194">
        <f>P34-P31-P29-P28-P27-P25-P26-P24-P23-P17</f>
        <v>0</v>
      </c>
      <c r="Q40" s="194">
        <f>Q34-Q31-Q29-Q28-Q27-Q25-Q26-Q24-Q23-Q17</f>
        <v>0</v>
      </c>
      <c r="R40" s="194">
        <f>R34-R31-R29-R28-R27-R25-R26-R24-R23-R17</f>
        <v>0</v>
      </c>
      <c r="S40" s="194"/>
      <c r="T40" s="194">
        <f>T34-T31-T29-T28-T27-T25-T26-T24-T23-T17</f>
        <v>0</v>
      </c>
      <c r="U40" s="194">
        <f>U34-U31-U29-U28-U27-U25-U26-U24-U23-U17</f>
        <v>0</v>
      </c>
      <c r="V40" s="194">
        <f>V34-V31-V29-V28-V27-V25-V26-V24-V23-V17</f>
        <v>0</v>
      </c>
    </row>
    <row r="41" spans="1:22" ht="16.5" hidden="1">
      <c r="A41" s="137"/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:22" ht="16.5" hidden="1">
      <c r="A42" s="137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:22" ht="16.5" hidden="1">
      <c r="A43" s="137"/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:22" ht="16.5" hidden="1">
      <c r="A44" s="1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:22" ht="16.5" hidden="1">
      <c r="A45" s="137"/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:22" ht="16.5">
      <c r="A46" s="137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:22" ht="16.5">
      <c r="A47" s="137"/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:22" ht="16.5">
      <c r="A48" s="137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1:22" ht="16.5">
      <c r="A49" s="137"/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  <row r="50" spans="1:22" ht="16.5">
      <c r="A50" s="137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1:22" ht="16.5">
      <c r="A51" s="137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  <row r="52" spans="1:22" ht="16.5">
      <c r="A52" s="137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1:22" ht="16.5">
      <c r="A53" s="137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1:22" ht="16.5">
      <c r="A54" s="137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ht="16.5">
      <c r="A55" s="137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  <row r="56" spans="1:22" ht="16.5">
      <c r="A56" s="137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</row>
    <row r="57" spans="1:22" ht="16.5">
      <c r="A57" s="137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</row>
    <row r="58" spans="1:22" ht="16.5">
      <c r="A58" s="137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ht="16.5">
      <c r="A59" s="137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ht="16.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6.5">
      <c r="A61" s="137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ht="16.5">
      <c r="A62" s="137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ht="16.5">
      <c r="A63" s="137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ht="16.5">
      <c r="A64" s="137"/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</row>
    <row r="65" spans="1:22" ht="16.5">
      <c r="A65" s="137"/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</row>
    <row r="66" spans="1:22" ht="16.5">
      <c r="A66" s="137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</row>
    <row r="67" spans="1:22" ht="16.5">
      <c r="A67" s="137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</row>
    <row r="68" spans="1:22" ht="16.5">
      <c r="A68" s="137"/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22" ht="16.5">
      <c r="A69" s="137"/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</row>
    <row r="70" spans="1:22" ht="16.5">
      <c r="A70" s="137"/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</row>
    <row r="71" spans="1:22" ht="16.5">
      <c r="A71" s="137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</row>
    <row r="72" spans="1:22" ht="16.5">
      <c r="A72" s="137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</row>
    <row r="73" spans="1:22" ht="16.5">
      <c r="A73" s="137"/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</row>
    <row r="74" spans="1:22" ht="16.5">
      <c r="A74" s="137"/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22" ht="16.5">
      <c r="A75" s="137"/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:22" ht="16.5">
      <c r="A76" s="137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:22" ht="16.5">
      <c r="A77" s="137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</row>
    <row r="78" spans="1:22" ht="16.5">
      <c r="A78" s="137"/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</row>
    <row r="79" spans="1:22" ht="16.5">
      <c r="A79" s="137"/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6.5">
      <c r="A80" s="137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ht="16.5">
      <c r="A81" s="137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ht="16.5">
      <c r="A82" s="137"/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ht="16.5">
      <c r="A83" s="137"/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:22" ht="16.5">
      <c r="A84" s="137"/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:22" ht="16.5">
      <c r="A85" s="137"/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:22" ht="16.5">
      <c r="A86" s="137"/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:22" ht="16.5">
      <c r="A87" s="137"/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:22" ht="16.5">
      <c r="A88" s="137"/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90" spans="1:22" ht="16.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</sheetData>
  <sheetProtection password="CC3D" sheet="1"/>
  <mergeCells count="31">
    <mergeCell ref="A4:P4"/>
    <mergeCell ref="A5:P5"/>
    <mergeCell ref="A7:P7"/>
    <mergeCell ref="A8:P8"/>
    <mergeCell ref="A9:V9"/>
    <mergeCell ref="A10:A14"/>
    <mergeCell ref="B10:B14"/>
    <mergeCell ref="C10:C14"/>
    <mergeCell ref="D10:D12"/>
    <mergeCell ref="E10: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D13:D14"/>
    <mergeCell ref="A36:AE36"/>
    <mergeCell ref="A90:V90"/>
  </mergeCell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view="pageBreakPreview" zoomScale="50" zoomScaleNormal="85" zoomScaleSheetLayoutView="50" workbookViewId="0" topLeftCell="A1">
      <selection activeCell="K30" sqref="K30"/>
    </sheetView>
  </sheetViews>
  <sheetFormatPr defaultColWidth="9.00390625" defaultRowHeight="12.75"/>
  <cols>
    <col min="1" max="1" width="10.00390625" style="195" customWidth="1"/>
    <col min="2" max="2" width="69.25390625" style="196" customWidth="1"/>
    <col min="3" max="3" width="18.75390625" style="197" customWidth="1"/>
    <col min="4" max="5" width="19.50390625" style="197" customWidth="1"/>
    <col min="6" max="7" width="20.125" style="197" customWidth="1"/>
    <col min="8" max="8" width="16.50390625" style="197" hidden="1" customWidth="1"/>
    <col min="9" max="9" width="22.00390625" style="197" customWidth="1"/>
    <col min="10" max="255" width="10.125" style="197" customWidth="1"/>
    <col min="256" max="16384" width="10.00390625" style="197" customWidth="1"/>
  </cols>
  <sheetData>
    <row r="1" spans="1:51" ht="18.75">
      <c r="A1" s="1"/>
      <c r="B1" s="1"/>
      <c r="C1" s="1"/>
      <c r="D1" s="1"/>
      <c r="E1" s="1"/>
      <c r="F1" s="1"/>
      <c r="G1" s="3" t="s">
        <v>154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</row>
    <row r="2" spans="1:51" ht="18.75">
      <c r="A2" s="1"/>
      <c r="B2" s="1"/>
      <c r="C2" s="1"/>
      <c r="D2" s="1"/>
      <c r="E2" s="1"/>
      <c r="F2" s="1"/>
      <c r="G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S2" s="1"/>
      <c r="AT2" s="1"/>
      <c r="AU2" s="1"/>
      <c r="AV2" s="1"/>
      <c r="AW2" s="1"/>
      <c r="AX2" s="1"/>
      <c r="AY2" s="1"/>
    </row>
    <row r="3" spans="1:51" ht="18.75">
      <c r="A3" s="1"/>
      <c r="B3" s="1"/>
      <c r="C3" s="1"/>
      <c r="D3" s="1"/>
      <c r="E3" s="1"/>
      <c r="F3" s="1"/>
      <c r="G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S3" s="1"/>
      <c r="AT3" s="1"/>
      <c r="AU3" s="1"/>
      <c r="AV3" s="1"/>
      <c r="AW3" s="1"/>
      <c r="AX3" s="1"/>
      <c r="AY3" s="1"/>
    </row>
    <row r="4" spans="1:51" ht="18.75">
      <c r="A4" s="1"/>
      <c r="B4" s="1"/>
      <c r="C4" s="1"/>
      <c r="D4" s="1"/>
      <c r="E4" s="1"/>
      <c r="F4" s="1"/>
      <c r="G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</row>
    <row r="5" spans="1:51" ht="15.75" customHeight="1">
      <c r="A5" s="198" t="s">
        <v>128</v>
      </c>
      <c r="B5" s="198"/>
      <c r="C5" s="198"/>
      <c r="D5" s="198"/>
      <c r="E5" s="198"/>
      <c r="F5" s="198"/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15.75" customHeight="1">
      <c r="A6" s="200" t="s">
        <v>155</v>
      </c>
      <c r="B6" s="200"/>
      <c r="C6" s="200"/>
      <c r="D6" s="200"/>
      <c r="E6" s="200"/>
      <c r="F6" s="200"/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1"/>
      <c r="AT6" s="1"/>
      <c r="AU6" s="1"/>
      <c r="AV6" s="1"/>
      <c r="AW6" s="1"/>
      <c r="AX6" s="1"/>
      <c r="AY6" s="1"/>
    </row>
    <row r="7" spans="1:7" ht="15.75" customHeight="1">
      <c r="A7" s="202" t="s">
        <v>156</v>
      </c>
      <c r="B7" s="202"/>
      <c r="C7" s="202"/>
      <c r="D7" s="202"/>
      <c r="E7" s="202"/>
      <c r="F7" s="202"/>
      <c r="G7" s="202"/>
    </row>
    <row r="8" spans="1:7" ht="18.75">
      <c r="A8" s="203"/>
      <c r="B8" s="203"/>
      <c r="C8" s="203"/>
      <c r="D8" s="203"/>
      <c r="E8" s="203"/>
      <c r="F8" s="203"/>
      <c r="G8" s="203"/>
    </row>
    <row r="9" spans="1:7" ht="15.75" customHeight="1">
      <c r="A9" s="204" t="s">
        <v>4</v>
      </c>
      <c r="B9" s="204"/>
      <c r="C9" s="204"/>
      <c r="D9" s="204"/>
      <c r="E9" s="204"/>
      <c r="F9" s="204"/>
      <c r="G9" s="204"/>
    </row>
    <row r="10" spans="1:7" ht="15.75" customHeight="1">
      <c r="A10" s="205"/>
      <c r="B10" s="205"/>
      <c r="C10" s="205"/>
      <c r="D10" s="205"/>
      <c r="E10" s="205"/>
      <c r="F10" s="205"/>
      <c r="G10" s="205"/>
    </row>
    <row r="11" spans="1:32" ht="15.75" customHeight="1">
      <c r="A11" s="206" t="s">
        <v>157</v>
      </c>
      <c r="B11" s="206"/>
      <c r="C11" s="206"/>
      <c r="D11" s="206"/>
      <c r="E11" s="206"/>
      <c r="F11" s="206"/>
      <c r="G11" s="206"/>
      <c r="L11" s="196"/>
      <c r="Q11" s="196"/>
      <c r="V11" s="196"/>
      <c r="AA11" s="196"/>
      <c r="AF11" s="196"/>
    </row>
    <row r="12" spans="1:7" ht="15.75" customHeight="1">
      <c r="A12" s="207" t="s">
        <v>158</v>
      </c>
      <c r="B12" s="207"/>
      <c r="C12" s="207"/>
      <c r="D12" s="207"/>
      <c r="E12" s="207"/>
      <c r="F12" s="207"/>
      <c r="G12" s="207"/>
    </row>
    <row r="13" spans="7:31" s="197" customFormat="1" ht="16.5">
      <c r="G13" s="208" t="s">
        <v>159</v>
      </c>
      <c r="AA13" s="209"/>
      <c r="AB13" s="209"/>
      <c r="AC13" s="209"/>
      <c r="AD13" s="209"/>
      <c r="AE13" s="209"/>
    </row>
    <row r="14" spans="1:31" ht="15.75" customHeight="1">
      <c r="A14" s="210" t="s">
        <v>160</v>
      </c>
      <c r="B14" s="211" t="s">
        <v>161</v>
      </c>
      <c r="C14" s="211" t="s">
        <v>118</v>
      </c>
      <c r="D14" s="212" t="s">
        <v>119</v>
      </c>
      <c r="E14" s="212" t="s">
        <v>120</v>
      </c>
      <c r="F14" s="212" t="s">
        <v>121</v>
      </c>
      <c r="G14" s="213" t="s">
        <v>162</v>
      </c>
      <c r="AA14" s="209"/>
      <c r="AB14" s="209"/>
      <c r="AC14" s="209"/>
      <c r="AD14" s="209"/>
      <c r="AE14" s="209"/>
    </row>
    <row r="15" spans="1:7" ht="16.5">
      <c r="A15" s="210"/>
      <c r="B15" s="211"/>
      <c r="C15" s="214" t="s">
        <v>163</v>
      </c>
      <c r="D15" s="214" t="s">
        <v>163</v>
      </c>
      <c r="E15" s="214" t="s">
        <v>163</v>
      </c>
      <c r="F15" s="214" t="s">
        <v>163</v>
      </c>
      <c r="G15" s="215" t="s">
        <v>14</v>
      </c>
    </row>
    <row r="16" spans="1:7" ht="16.5">
      <c r="A16" s="216">
        <v>1</v>
      </c>
      <c r="B16" s="217">
        <v>2</v>
      </c>
      <c r="C16" s="218">
        <v>3</v>
      </c>
      <c r="D16" s="217">
        <v>4</v>
      </c>
      <c r="E16" s="218">
        <v>5</v>
      </c>
      <c r="F16" s="218" t="s">
        <v>164</v>
      </c>
      <c r="G16" s="219">
        <v>7</v>
      </c>
    </row>
    <row r="17" spans="1:8" s="224" customFormat="1" ht="31.5" customHeight="1">
      <c r="A17" s="220" t="s">
        <v>165</v>
      </c>
      <c r="B17" s="220"/>
      <c r="C17" s="221">
        <f>C18</f>
        <v>203.99364240282722</v>
      </c>
      <c r="D17" s="221">
        <f>D18</f>
        <v>300.52576960800036</v>
      </c>
      <c r="E17" s="221">
        <f>E18</f>
        <v>334.8834350783101</v>
      </c>
      <c r="F17" s="221">
        <f>F18</f>
        <v>343.2931977479244</v>
      </c>
      <c r="G17" s="222">
        <f>G18</f>
        <v>1182.696044837062</v>
      </c>
      <c r="H17" s="223">
        <f aca="true" t="shared" si="0" ref="H17:H19">G17-E17-D17-C17-F17</f>
        <v>0</v>
      </c>
    </row>
    <row r="18" spans="1:8" ht="16.5">
      <c r="A18" s="225" t="s">
        <v>166</v>
      </c>
      <c r="B18" s="226" t="s">
        <v>167</v>
      </c>
      <c r="C18" s="227">
        <f>'прил.1'!K32</f>
        <v>203.99364240282722</v>
      </c>
      <c r="D18" s="227">
        <f>'прил.1'!S32</f>
        <v>300.52576960800036</v>
      </c>
      <c r="E18" s="227">
        <f>'прил.1'!AA32</f>
        <v>334.8834350783101</v>
      </c>
      <c r="F18" s="227">
        <f>'прил.1'!AI32</f>
        <v>343.2931977479244</v>
      </c>
      <c r="G18" s="228">
        <f aca="true" t="shared" si="1" ref="G18:G19">+C18+D18+E18+F18</f>
        <v>1182.696044837062</v>
      </c>
      <c r="H18" s="223">
        <f t="shared" si="0"/>
        <v>0</v>
      </c>
    </row>
    <row r="19" spans="1:8" ht="16.5">
      <c r="A19" s="225" t="s">
        <v>168</v>
      </c>
      <c r="B19" s="229" t="s">
        <v>169</v>
      </c>
      <c r="C19" s="227">
        <f>C18-C29-C39</f>
        <v>109.17603779221703</v>
      </c>
      <c r="D19" s="227">
        <f>D18-D29-D39</f>
        <v>173.48854408024596</v>
      </c>
      <c r="E19" s="227">
        <f>E18-E29-E39</f>
        <v>178.176364145855</v>
      </c>
      <c r="F19" s="227">
        <f>F18-F29-F39</f>
        <v>163.78348377838702</v>
      </c>
      <c r="G19" s="228">
        <f t="shared" si="1"/>
        <v>624.6244297967049</v>
      </c>
      <c r="H19" s="223">
        <f t="shared" si="0"/>
        <v>0</v>
      </c>
    </row>
    <row r="20" spans="1:8" ht="27.75">
      <c r="A20" s="225" t="s">
        <v>170</v>
      </c>
      <c r="B20" s="230" t="s">
        <v>171</v>
      </c>
      <c r="C20" s="227"/>
      <c r="D20" s="227"/>
      <c r="E20" s="227"/>
      <c r="F20" s="227"/>
      <c r="G20" s="228"/>
      <c r="H20" s="231"/>
    </row>
    <row r="21" spans="1:8" ht="16.5" hidden="1">
      <c r="A21" s="225"/>
      <c r="B21" s="232"/>
      <c r="C21" s="227"/>
      <c r="D21" s="227"/>
      <c r="E21" s="227"/>
      <c r="F21" s="227"/>
      <c r="G21" s="228"/>
      <c r="H21" s="231"/>
    </row>
    <row r="22" spans="1:8" ht="16.5" hidden="1">
      <c r="A22" s="225"/>
      <c r="B22" s="232"/>
      <c r="C22" s="227"/>
      <c r="D22" s="227"/>
      <c r="E22" s="227"/>
      <c r="F22" s="227"/>
      <c r="G22" s="228"/>
      <c r="H22" s="231"/>
    </row>
    <row r="23" spans="1:8" ht="16.5" hidden="1">
      <c r="A23" s="225"/>
      <c r="B23" s="232"/>
      <c r="C23" s="227"/>
      <c r="D23" s="227"/>
      <c r="E23" s="227"/>
      <c r="F23" s="227"/>
      <c r="G23" s="228"/>
      <c r="H23" s="231"/>
    </row>
    <row r="24" spans="1:8" ht="27.75">
      <c r="A24" s="225" t="s">
        <v>172</v>
      </c>
      <c r="B24" s="230" t="s">
        <v>173</v>
      </c>
      <c r="C24" s="227">
        <f>C19</f>
        <v>109.17603779221703</v>
      </c>
      <c r="D24" s="227">
        <f>D19</f>
        <v>173.48854408024596</v>
      </c>
      <c r="E24" s="227">
        <f>E19</f>
        <v>178.176364145855</v>
      </c>
      <c r="F24" s="227">
        <f>F19</f>
        <v>163.78348377838702</v>
      </c>
      <c r="G24" s="228">
        <f>G19</f>
        <v>624.6244297967049</v>
      </c>
      <c r="H24" s="231"/>
    </row>
    <row r="25" spans="1:8" ht="16.5" hidden="1">
      <c r="A25" s="225"/>
      <c r="B25" s="230"/>
      <c r="C25" s="227"/>
      <c r="D25" s="227"/>
      <c r="E25" s="227"/>
      <c r="F25" s="227"/>
      <c r="G25" s="228"/>
      <c r="H25" s="231"/>
    </row>
    <row r="26" spans="1:8" ht="16.5" hidden="1">
      <c r="A26" s="225"/>
      <c r="B26" s="232"/>
      <c r="C26" s="227"/>
      <c r="D26" s="227"/>
      <c r="E26" s="227"/>
      <c r="F26" s="227"/>
      <c r="G26" s="228"/>
      <c r="H26" s="231"/>
    </row>
    <row r="27" spans="1:8" ht="16.5" hidden="1">
      <c r="A27" s="225"/>
      <c r="B27" s="232"/>
      <c r="C27" s="227"/>
      <c r="D27" s="227"/>
      <c r="E27" s="227"/>
      <c r="F27" s="227"/>
      <c r="G27" s="228"/>
      <c r="H27" s="231"/>
    </row>
    <row r="28" spans="1:8" ht="16.5">
      <c r="A28" s="225" t="s">
        <v>174</v>
      </c>
      <c r="B28" s="230" t="s">
        <v>175</v>
      </c>
      <c r="C28" s="227"/>
      <c r="D28" s="227"/>
      <c r="E28" s="227"/>
      <c r="F28" s="227"/>
      <c r="G28" s="228"/>
      <c r="H28" s="231"/>
    </row>
    <row r="29" spans="1:8" ht="16.5">
      <c r="A29" s="225" t="s">
        <v>176</v>
      </c>
      <c r="B29" s="230" t="s">
        <v>177</v>
      </c>
      <c r="C29" s="227">
        <f>C31</f>
        <v>60.818664210139</v>
      </c>
      <c r="D29" s="227">
        <f>D31</f>
        <v>76.9495972597544</v>
      </c>
      <c r="E29" s="227">
        <f>E31</f>
        <v>100.89316508607</v>
      </c>
      <c r="F29" s="227">
        <f>F31</f>
        <v>122.29418101155</v>
      </c>
      <c r="G29" s="228">
        <f>+C29+D29+E29+F29</f>
        <v>360.95560756751337</v>
      </c>
      <c r="H29" s="223">
        <f>G29-E29-D29-C29-F29</f>
        <v>0</v>
      </c>
    </row>
    <row r="30" spans="1:8" ht="27.75">
      <c r="A30" s="225" t="s">
        <v>178</v>
      </c>
      <c r="B30" s="230" t="s">
        <v>179</v>
      </c>
      <c r="C30" s="227">
        <f>C31</f>
        <v>60.818664210139</v>
      </c>
      <c r="D30" s="227">
        <f>D31</f>
        <v>76.9495972597544</v>
      </c>
      <c r="E30" s="227">
        <f>E31</f>
        <v>100.89316508607</v>
      </c>
      <c r="F30" s="227">
        <f>F31</f>
        <v>122.29418101155</v>
      </c>
      <c r="G30" s="228">
        <f>G31</f>
        <v>360.95560756751337</v>
      </c>
      <c r="H30" s="231"/>
    </row>
    <row r="31" spans="1:8" ht="16.5">
      <c r="A31" s="225" t="s">
        <v>180</v>
      </c>
      <c r="B31" s="232" t="s">
        <v>181</v>
      </c>
      <c r="C31" s="227">
        <f>'прил.1'!O32</f>
        <v>60.818664210139</v>
      </c>
      <c r="D31" s="227">
        <f>'прил.1'!W32</f>
        <v>76.9495972597544</v>
      </c>
      <c r="E31" s="227">
        <f>'прил.1'!AE32</f>
        <v>100.89316508607</v>
      </c>
      <c r="F31" s="227">
        <f>'прил.1'!AM32</f>
        <v>122.29418101155</v>
      </c>
      <c r="G31" s="228">
        <f>+C31+D31+E31+F31</f>
        <v>360.95560756751337</v>
      </c>
      <c r="H31" s="223">
        <f>G31-E31-D31-C31-F31</f>
        <v>0</v>
      </c>
    </row>
    <row r="32" spans="1:8" ht="16.5" hidden="1">
      <c r="A32" s="225"/>
      <c r="B32" s="232"/>
      <c r="C32" s="227"/>
      <c r="D32" s="227"/>
      <c r="E32" s="227"/>
      <c r="F32" s="227"/>
      <c r="G32" s="228"/>
      <c r="H32" s="231"/>
    </row>
    <row r="33" spans="1:8" ht="16.5" hidden="1">
      <c r="A33" s="225"/>
      <c r="B33" s="232"/>
      <c r="C33" s="227"/>
      <c r="D33" s="227"/>
      <c r="E33" s="227"/>
      <c r="F33" s="227"/>
      <c r="G33" s="228"/>
      <c r="H33" s="231"/>
    </row>
    <row r="34" spans="1:8" ht="16.5">
      <c r="A34" s="225" t="s">
        <v>182</v>
      </c>
      <c r="B34" s="230" t="s">
        <v>183</v>
      </c>
      <c r="C34" s="227"/>
      <c r="D34" s="227"/>
      <c r="E34" s="227"/>
      <c r="F34" s="227"/>
      <c r="G34" s="228"/>
      <c r="H34" s="231"/>
    </row>
    <row r="35" spans="1:8" ht="27.75">
      <c r="A35" s="225" t="s">
        <v>184</v>
      </c>
      <c r="B35" s="230" t="s">
        <v>185</v>
      </c>
      <c r="C35" s="227"/>
      <c r="D35" s="227"/>
      <c r="E35" s="227"/>
      <c r="F35" s="227"/>
      <c r="G35" s="228"/>
      <c r="H35" s="231"/>
    </row>
    <row r="36" spans="1:8" ht="16.5" hidden="1">
      <c r="A36" s="225" t="s">
        <v>186</v>
      </c>
      <c r="B36" s="232" t="s">
        <v>187</v>
      </c>
      <c r="C36" s="227"/>
      <c r="D36" s="227"/>
      <c r="E36" s="227"/>
      <c r="F36" s="227"/>
      <c r="G36" s="228"/>
      <c r="H36" s="231"/>
    </row>
    <row r="37" spans="1:8" ht="16.5" hidden="1">
      <c r="A37" s="225"/>
      <c r="B37" s="232"/>
      <c r="C37" s="227"/>
      <c r="D37" s="227"/>
      <c r="E37" s="227"/>
      <c r="F37" s="227"/>
      <c r="G37" s="228"/>
      <c r="H37" s="231"/>
    </row>
    <row r="38" spans="1:8" ht="16.5" hidden="1">
      <c r="A38" s="225"/>
      <c r="B38" s="232"/>
      <c r="C38" s="227"/>
      <c r="D38" s="227"/>
      <c r="E38" s="227"/>
      <c r="F38" s="227"/>
      <c r="G38" s="228"/>
      <c r="H38" s="231"/>
    </row>
    <row r="39" spans="1:9" s="224" customFormat="1" ht="16.5">
      <c r="A39" s="225" t="s">
        <v>188</v>
      </c>
      <c r="B39" s="229" t="s">
        <v>189</v>
      </c>
      <c r="C39" s="227">
        <f>'прил.1'!Q32</f>
        <v>33.9989404004712</v>
      </c>
      <c r="D39" s="227">
        <f>'прил.1'!Y32</f>
        <v>50.087628268</v>
      </c>
      <c r="E39" s="227">
        <f>'прил.1'!AG32</f>
        <v>55.8139058463851</v>
      </c>
      <c r="F39" s="227">
        <f>'прил.1'!AO32</f>
        <v>57.2155329579874</v>
      </c>
      <c r="G39" s="228">
        <f>SUM(C39:F39)</f>
        <v>197.1160074728437</v>
      </c>
      <c r="H39" s="223">
        <f>G39-E39-D39-C39-F39</f>
        <v>0</v>
      </c>
      <c r="I39" s="233"/>
    </row>
    <row r="40" spans="1:7" ht="16.5">
      <c r="A40" s="225" t="s">
        <v>190</v>
      </c>
      <c r="B40" s="229" t="s">
        <v>191</v>
      </c>
      <c r="C40" s="234"/>
      <c r="D40" s="234"/>
      <c r="E40" s="234"/>
      <c r="F40" s="234"/>
      <c r="G40" s="235"/>
    </row>
    <row r="41" spans="1:9" ht="18.75">
      <c r="A41" s="225" t="s">
        <v>192</v>
      </c>
      <c r="B41" s="230" t="s">
        <v>193</v>
      </c>
      <c r="C41" s="227"/>
      <c r="D41" s="227"/>
      <c r="E41" s="227"/>
      <c r="F41" s="227"/>
      <c r="G41" s="228"/>
      <c r="H41" s="236"/>
      <c r="I41" s="237"/>
    </row>
    <row r="42" spans="1:9" ht="18.75">
      <c r="A42" s="225" t="s">
        <v>194</v>
      </c>
      <c r="B42" s="230" t="s">
        <v>195</v>
      </c>
      <c r="C42" s="227"/>
      <c r="D42" s="227"/>
      <c r="E42" s="227"/>
      <c r="F42" s="227"/>
      <c r="G42" s="228"/>
      <c r="H42" s="236"/>
      <c r="I42" s="237"/>
    </row>
    <row r="43" spans="1:7" ht="16.5">
      <c r="A43" s="225" t="s">
        <v>196</v>
      </c>
      <c r="B43" s="226" t="s">
        <v>197</v>
      </c>
      <c r="C43" s="227"/>
      <c r="D43" s="227"/>
      <c r="E43" s="227"/>
      <c r="F43" s="227"/>
      <c r="G43" s="228"/>
    </row>
    <row r="44" spans="1:7" ht="16.5">
      <c r="A44" s="225" t="s">
        <v>198</v>
      </c>
      <c r="B44" s="229" t="s">
        <v>199</v>
      </c>
      <c r="C44" s="227"/>
      <c r="D44" s="227"/>
      <c r="E44" s="227"/>
      <c r="F44" s="227"/>
      <c r="G44" s="228"/>
    </row>
    <row r="45" spans="1:7" ht="16.5">
      <c r="A45" s="225" t="s">
        <v>200</v>
      </c>
      <c r="B45" s="229" t="s">
        <v>201</v>
      </c>
      <c r="C45" s="227"/>
      <c r="D45" s="227"/>
      <c r="E45" s="227"/>
      <c r="F45" s="227"/>
      <c r="G45" s="228"/>
    </row>
    <row r="46" spans="1:7" ht="16.5">
      <c r="A46" s="225" t="s">
        <v>202</v>
      </c>
      <c r="B46" s="229" t="s">
        <v>203</v>
      </c>
      <c r="C46" s="227"/>
      <c r="D46" s="227"/>
      <c r="E46" s="227"/>
      <c r="F46" s="227"/>
      <c r="G46" s="228"/>
    </row>
    <row r="47" spans="1:7" ht="16.5">
      <c r="A47" s="225" t="s">
        <v>204</v>
      </c>
      <c r="B47" s="229" t="s">
        <v>205</v>
      </c>
      <c r="C47" s="227"/>
      <c r="D47" s="227"/>
      <c r="E47" s="227"/>
      <c r="F47" s="227"/>
      <c r="G47" s="228"/>
    </row>
    <row r="48" spans="1:7" ht="16.5">
      <c r="A48" s="225" t="s">
        <v>206</v>
      </c>
      <c r="B48" s="229" t="s">
        <v>207</v>
      </c>
      <c r="C48" s="227"/>
      <c r="D48" s="227"/>
      <c r="E48" s="227"/>
      <c r="F48" s="227"/>
      <c r="G48" s="228"/>
    </row>
    <row r="49" spans="1:7" ht="16.5">
      <c r="A49" s="225" t="s">
        <v>208</v>
      </c>
      <c r="B49" s="230" t="s">
        <v>209</v>
      </c>
      <c r="C49" s="227"/>
      <c r="D49" s="227"/>
      <c r="E49" s="227"/>
      <c r="F49" s="227"/>
      <c r="G49" s="228"/>
    </row>
    <row r="50" spans="1:7" ht="27.75">
      <c r="A50" s="225" t="s">
        <v>210</v>
      </c>
      <c r="B50" s="232" t="s">
        <v>211</v>
      </c>
      <c r="C50" s="227"/>
      <c r="D50" s="227"/>
      <c r="E50" s="227"/>
      <c r="F50" s="227"/>
      <c r="G50" s="228"/>
    </row>
    <row r="51" spans="1:7" ht="27.75">
      <c r="A51" s="225" t="s">
        <v>212</v>
      </c>
      <c r="B51" s="230" t="s">
        <v>213</v>
      </c>
      <c r="C51" s="227"/>
      <c r="D51" s="227"/>
      <c r="E51" s="227"/>
      <c r="F51" s="227"/>
      <c r="G51" s="228"/>
    </row>
    <row r="52" spans="1:7" ht="40.5">
      <c r="A52" s="225" t="s">
        <v>214</v>
      </c>
      <c r="B52" s="232" t="s">
        <v>215</v>
      </c>
      <c r="C52" s="227"/>
      <c r="D52" s="227"/>
      <c r="E52" s="227"/>
      <c r="F52" s="227"/>
      <c r="G52" s="228"/>
    </row>
    <row r="53" spans="1:7" ht="16.5">
      <c r="A53" s="225" t="s">
        <v>216</v>
      </c>
      <c r="B53" s="229" t="s">
        <v>217</v>
      </c>
      <c r="C53" s="227"/>
      <c r="D53" s="227"/>
      <c r="E53" s="227"/>
      <c r="F53" s="227"/>
      <c r="G53" s="228"/>
    </row>
    <row r="54" spans="1:7" ht="16.5">
      <c r="A54" s="238" t="s">
        <v>218</v>
      </c>
      <c r="B54" s="239" t="s">
        <v>219</v>
      </c>
      <c r="C54" s="240"/>
      <c r="D54" s="240"/>
      <c r="E54" s="240"/>
      <c r="F54" s="240"/>
      <c r="G54" s="241"/>
    </row>
    <row r="55" spans="3:7" ht="16.5" hidden="1">
      <c r="C55" s="242"/>
      <c r="D55" s="242"/>
      <c r="E55" s="242"/>
      <c r="F55" s="242"/>
      <c r="G55" s="242"/>
    </row>
    <row r="56" spans="1:44" ht="83.25" customHeight="1" hidden="1">
      <c r="A56" s="243"/>
      <c r="B56" s="244"/>
      <c r="C56" s="245">
        <f>C17-C19-C29-C39</f>
        <v>0</v>
      </c>
      <c r="D56" s="245">
        <f>D17-D19-D29-D39</f>
        <v>0</v>
      </c>
      <c r="E56" s="245">
        <f>E17-E19-E29-E39</f>
        <v>0</v>
      </c>
      <c r="F56" s="245">
        <f>F17-F19-F29-F39</f>
        <v>0</v>
      </c>
      <c r="G56" s="245">
        <f>G17-G19-G29-G39</f>
        <v>0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</row>
    <row r="57" spans="1:44" ht="20.25" customHeight="1" hidden="1">
      <c r="A57" s="76"/>
      <c r="B57" s="76"/>
      <c r="C57" s="246">
        <f>C17-'[3]4. Расчет'!Z38/1000000</f>
        <v>0</v>
      </c>
      <c r="D57" s="246">
        <f>D17-'[1]4. Расчет'!AK38/1000000</f>
        <v>0</v>
      </c>
      <c r="E57" s="246">
        <f>E17-'[1]4. Расчет'!AT38/1000000</f>
        <v>0</v>
      </c>
      <c r="F57" s="246">
        <f>F17-'[1]4. Расчет'!BC38/1000000</f>
        <v>0</v>
      </c>
      <c r="G57" s="246">
        <f>G17-'[1]4. Расчет'!BI38/1000000</f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</row>
    <row r="58" spans="1:42" ht="21.75" hidden="1">
      <c r="A58" s="248"/>
      <c r="B58" s="248"/>
      <c r="C58" s="246"/>
      <c r="D58" s="246"/>
      <c r="E58" s="246"/>
      <c r="F58" s="246"/>
      <c r="G58" s="24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</row>
    <row r="59" spans="1:42" ht="21.75" hidden="1">
      <c r="A59" s="248"/>
      <c r="B59" s="248"/>
      <c r="C59" s="246"/>
      <c r="D59" s="246"/>
      <c r="E59" s="246"/>
      <c r="F59" s="246"/>
      <c r="G59" s="246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</row>
    <row r="60" spans="1:8" ht="21.75" hidden="1">
      <c r="A60" s="147"/>
      <c r="B60" s="147"/>
      <c r="C60" s="246"/>
      <c r="D60" s="246"/>
      <c r="E60" s="246"/>
      <c r="F60" s="246"/>
      <c r="G60" s="246"/>
      <c r="H60" s="77"/>
    </row>
    <row r="61" spans="1:7" ht="16.5" hidden="1">
      <c r="A61" s="249"/>
      <c r="B61" s="249"/>
      <c r="C61" s="249"/>
      <c r="D61" s="249"/>
      <c r="E61" s="249"/>
      <c r="F61" s="249"/>
      <c r="G61" s="249"/>
    </row>
    <row r="62" ht="16.5" hidden="1"/>
    <row r="63" spans="3:7" ht="16.5" hidden="1">
      <c r="C63" s="250"/>
      <c r="D63" s="250"/>
      <c r="E63" s="250"/>
      <c r="F63" s="250"/>
      <c r="G63" s="250"/>
    </row>
    <row r="64" spans="3:6" ht="16.5" hidden="1">
      <c r="C64" s="251"/>
      <c r="D64" s="251"/>
      <c r="E64" s="251"/>
      <c r="F64" s="251"/>
    </row>
    <row r="65" ht="16.5" hidden="1"/>
  </sheetData>
  <sheetProtection password="CC3D" sheet="1"/>
  <mergeCells count="11">
    <mergeCell ref="A5:G5"/>
    <mergeCell ref="A6:G6"/>
    <mergeCell ref="A7:G7"/>
    <mergeCell ref="A8:G8"/>
    <mergeCell ref="A9:G9"/>
    <mergeCell ref="A10:G10"/>
    <mergeCell ref="A11:G11"/>
    <mergeCell ref="A12:G12"/>
    <mergeCell ref="A14:A15"/>
    <mergeCell ref="B14:B15"/>
    <mergeCell ref="A17:B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/>
  <cp:lastPrinted>2021-04-29T06:40:39Z</cp:lastPrinted>
  <dcterms:created xsi:type="dcterms:W3CDTF">2004-09-19T06:34:55Z</dcterms:created>
  <dcterms:modified xsi:type="dcterms:W3CDTF">2024-04-15T05:28:15Z</dcterms:modified>
  <cp:category/>
  <cp:version/>
  <cp:contentType/>
  <cp:contentStatus/>
  <cp:revision>34</cp:revision>
</cp:coreProperties>
</file>