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65" windowHeight="12180" activeTab="0"/>
  </bookViews>
  <sheets>
    <sheet name="прил.1" sheetId="1" r:id="rId1"/>
    <sheet name="прил.2" sheetId="2" r:id="rId2"/>
    <sheet name="прил.3" sheetId="3" r:id="rId3"/>
    <sheet name="прил.4" sheetId="4" r:id="rId4"/>
    <sheet name="прил.5" sheetId="5" r:id="rId5"/>
  </sheets>
  <definedNames>
    <definedName name="_xlnm.Print_Area" localSheetId="0">'прил.1'!$A$1:$CH$32</definedName>
    <definedName name="_xlnm.Print_Area" localSheetId="1">'прил.2'!$A$1:$AG$31</definedName>
    <definedName name="_xlnm.Print_Area" localSheetId="2">'прил.3'!$A$1:$AG$32</definedName>
    <definedName name="_xlnm.Print_Area" localSheetId="3">'прил.4'!$A$1:$AD$34</definedName>
    <definedName name="_xlnm.Print_Area" localSheetId="4">'прил.5'!$A$1:$J$54</definedName>
  </definedNames>
  <calcPr fullCalcOnLoad="1"/>
</workbook>
</file>

<file path=xl/sharedStrings.xml><?xml version="1.0" encoding="utf-8"?>
<sst xmlns="http://schemas.openxmlformats.org/spreadsheetml/2006/main" count="441" uniqueCount="212">
  <si>
    <t>Перечни инвестиционных проектов</t>
  </si>
  <si>
    <t>Раздел 1. План финансирования капитальных вложений по инвестиционным проектам</t>
  </si>
  <si>
    <t>полное наименование субъекта электроэнергетики</t>
  </si>
  <si>
    <t>Номер группы инвести-ционных проектов</t>
  </si>
  <si>
    <t xml:space="preserve">  Наименование инвестиционного проекта (наименование группы инвестиционных проектов)</t>
  </si>
  <si>
    <t>Идентификатор инвестицион-ного проекта</t>
  </si>
  <si>
    <t>Год начала  реализации инвестиционного проекта</t>
  </si>
  <si>
    <t>Год окончания реализации инвестицион-ного проекта</t>
  </si>
  <si>
    <t>Полная сметная стоимость инвестиционного проекта в соответствии с утвержденной проектной документацией</t>
  </si>
  <si>
    <t xml:space="preserve">Оценка полной стоимости инвестиционного проекта в прогнозных ценах соответствующих лет, млн рублей (с НДС) </t>
  </si>
  <si>
    <t xml:space="preserve">Остаток финансирования капитальных вложений в прогнозных ценах соответствующих лет,  млн рублей 
(с НДС) </t>
  </si>
  <si>
    <t>План</t>
  </si>
  <si>
    <t>Итого
(план)</t>
  </si>
  <si>
    <t xml:space="preserve">План </t>
  </si>
  <si>
    <t>в базисном уровне цен, млн рублей 
(с НДС)</t>
  </si>
  <si>
    <t>в ценах, сложившихся ко времени составления сметной документации, млн рублей (с НДС)</t>
  </si>
  <si>
    <t>месяц и год составления сметной документации</t>
  </si>
  <si>
    <t>Общий объем финансирования, в том числе за счет:</t>
  </si>
  <si>
    <t>федерального бюджета</t>
  </si>
  <si>
    <t>бюджетов субъектов Российской Федерации и муниципальных образований</t>
  </si>
  <si>
    <t>иных источников финансирования</t>
  </si>
  <si>
    <t>Приложение  № 1</t>
  </si>
  <si>
    <t>Плановые показатели реализации инвестиционной программы</t>
  </si>
  <si>
    <t>млн рублей</t>
  </si>
  <si>
    <t>№ п/п</t>
  </si>
  <si>
    <t>Показатель</t>
  </si>
  <si>
    <t xml:space="preserve">Итого </t>
  </si>
  <si>
    <t>Утвержденный план</t>
  </si>
  <si>
    <t>Источники финансирования инвестиционной программы всего (I+II), в том числе:</t>
  </si>
  <si>
    <t>I</t>
  </si>
  <si>
    <t>Собственные средства всего, в том числе:</t>
  </si>
  <si>
    <t>1.1</t>
  </si>
  <si>
    <t>Прибыль, направляемая на инвестиции, в том числе:</t>
  </si>
  <si>
    <t>1.1.1</t>
  </si>
  <si>
    <t>1.1.2</t>
  </si>
  <si>
    <t>1.1.3</t>
  </si>
  <si>
    <t>прочая прибыль</t>
  </si>
  <si>
    <t>1.2</t>
  </si>
  <si>
    <t>Амортизация основных средств всего, в том числе:</t>
  </si>
  <si>
    <t>1.2.1</t>
  </si>
  <si>
    <t>1.2.2</t>
  </si>
  <si>
    <t>1.2.3</t>
  </si>
  <si>
    <t>недоиспользованная амортизация прошлых лет всего, в том числе:</t>
  </si>
  <si>
    <t>1.3</t>
  </si>
  <si>
    <t>Возврат налога на добавленную стоимость</t>
  </si>
  <si>
    <t>1.4</t>
  </si>
  <si>
    <t xml:space="preserve">Прочие собственные средства всего, в том числе: </t>
  </si>
  <si>
    <t>1.4.1</t>
  </si>
  <si>
    <t>II</t>
  </si>
  <si>
    <t>Привлеченные средства, всего, в том числе:</t>
  </si>
  <si>
    <t>2.1</t>
  </si>
  <si>
    <t>Кредиты</t>
  </si>
  <si>
    <t>2.2</t>
  </si>
  <si>
    <t>Облигационные займы</t>
  </si>
  <si>
    <t>2.3</t>
  </si>
  <si>
    <t>Векселя</t>
  </si>
  <si>
    <t>2.4</t>
  </si>
  <si>
    <t>Займы организаций</t>
  </si>
  <si>
    <t>2.5</t>
  </si>
  <si>
    <t>2.5.1</t>
  </si>
  <si>
    <t>2.5.1.1</t>
  </si>
  <si>
    <t>2.5.2</t>
  </si>
  <si>
    <t>2.5.2.1</t>
  </si>
  <si>
    <t>2.6</t>
  </si>
  <si>
    <t>Использование лизинга</t>
  </si>
  <si>
    <t>2.7</t>
  </si>
  <si>
    <t>Прочие привлеченные средства</t>
  </si>
  <si>
    <t>2021 год</t>
  </si>
  <si>
    <t>Раздел 2. Ввод объектов инвестиционной деятельности (мощностей) в эксплуатацию</t>
  </si>
  <si>
    <t xml:space="preserve">  Наименование инвестиционного проекта (группы инвестиционных проектов)</t>
  </si>
  <si>
    <t>Идентифика-тор инвестицион-ного проекта</t>
  </si>
  <si>
    <t>Характеристики объекта электроэнергетики (объекта инвестиционной деятельности)</t>
  </si>
  <si>
    <t>Итого</t>
  </si>
  <si>
    <t>шт.</t>
  </si>
  <si>
    <t>Другое</t>
  </si>
  <si>
    <t>нематериальные активы</t>
  </si>
  <si>
    <t>млн рублей (без НДС)</t>
  </si>
  <si>
    <t>Раздел 2. План освоения капитальных вложений по инвестиционным проектам</t>
  </si>
  <si>
    <t>Год окончания реализации инвестиционного проекта</t>
  </si>
  <si>
    <r>
      <t>Полная сметная стоимость инвестиционного проекта в соответствии с утвержденной проектной документацией</t>
    </r>
    <r>
      <rPr>
        <vertAlign val="super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 базисном уровне цен, млн рублей (без НДС)</t>
    </r>
  </si>
  <si>
    <t>Всего, в т.ч.:</t>
  </si>
  <si>
    <t>оборудование</t>
  </si>
  <si>
    <t>прочие затраты</t>
  </si>
  <si>
    <t>в базисном уровне цен</t>
  </si>
  <si>
    <t>в прогнозных ценах соответствующих лет</t>
  </si>
  <si>
    <t>Приложение  № 2</t>
  </si>
  <si>
    <t>Приложение  № 4</t>
  </si>
  <si>
    <t>Иные разделы, отражающие специфику деятельности общества всего, в т.ч.:</t>
  </si>
  <si>
    <r>
      <t>Раздел 3. Источники финансирования инвестиционной программы</t>
    </r>
    <r>
      <rPr>
        <b/>
        <vertAlign val="superscript"/>
        <sz val="12"/>
        <rFont val="Times New Roman"/>
        <family val="1"/>
      </rPr>
      <t>3)</t>
    </r>
  </si>
  <si>
    <t>наименование субъекта Российской Федерации</t>
  </si>
  <si>
    <t>полученная от реализации продукции и оказанных услуг по регулируемым ценам (тарифам)</t>
  </si>
  <si>
    <t>прибыль от продажи электрической энергии (мощности) по нерегулируемым ценам всего, в том числе</t>
  </si>
  <si>
    <t>текущая амортизация, учтенная в ценах (тарифах), всего, в том числе:</t>
  </si>
  <si>
    <t>1.2.1.1</t>
  </si>
  <si>
    <t>Реализация электрической энергии и мощности</t>
  </si>
  <si>
    <t>прочая текущая амортизация</t>
  </si>
  <si>
    <t>1.2.3.1</t>
  </si>
  <si>
    <t>средства от эмиссии акций</t>
  </si>
  <si>
    <t>1.4.2</t>
  </si>
  <si>
    <t>остаток собственных средств на начало года</t>
  </si>
  <si>
    <t>Бюджетное финансирование</t>
  </si>
  <si>
    <t>средства федерального бюджета</t>
  </si>
  <si>
    <t>в том числе средства федерального бюджета, недоиспользованные в прошлых периодах</t>
  </si>
  <si>
    <t>средства консолидированного бюджета субъекта Российской Федерации</t>
  </si>
  <si>
    <t>в том числе средства консолидированного бюджета субъекта Российской Федерации, недоиспользованные в прошлых периодах</t>
  </si>
  <si>
    <t xml:space="preserve">Приобретение имущества общего и специального назначения </t>
  </si>
  <si>
    <t xml:space="preserve">Приобретение ИТ-имущества </t>
  </si>
  <si>
    <t>1.1.</t>
  </si>
  <si>
    <t>2.1.</t>
  </si>
  <si>
    <t>2.2.</t>
  </si>
  <si>
    <t>2.3.</t>
  </si>
  <si>
    <t>3.1.</t>
  </si>
  <si>
    <t>Приложение  № 5</t>
  </si>
  <si>
    <r>
      <t>Утвержденный план</t>
    </r>
    <r>
      <rPr>
        <vertAlign val="superscript"/>
        <sz val="12"/>
        <rFont val="Times New Roman"/>
        <family val="1"/>
      </rPr>
      <t xml:space="preserve">  </t>
    </r>
    <r>
      <rPr>
        <sz val="12"/>
        <rFont val="Times New Roman"/>
        <family val="1"/>
      </rPr>
      <t xml:space="preserve">
2022 года </t>
    </r>
  </si>
  <si>
    <t>2022 год</t>
  </si>
  <si>
    <t xml:space="preserve">Оборудование многоквартирных жилых домов интеллектуальной системой учета </t>
  </si>
  <si>
    <t>Освоение капитальных вложений в прогнозных  ценах соответствующих лет,млн.рублей (без НДС)</t>
  </si>
  <si>
    <t>Оценка полной стоимости в прогнозных ценах соответствующих лет, 
млн. рублей (без НДС)</t>
  </si>
  <si>
    <t>Остаток освоения капитальных вложений, 
млн. рублей (без НДС)</t>
  </si>
  <si>
    <t>Ввод объектов инвестиционной деятельности(мощностей)
 в эксплуатацию</t>
  </si>
  <si>
    <t>Приложение  № 3</t>
  </si>
  <si>
    <t>Утвержденный 
план</t>
  </si>
  <si>
    <t>основные 
средства</t>
  </si>
  <si>
    <t>основные
 средства</t>
  </si>
  <si>
    <t>Принятие основных средств и нематериальных активов к бухгалтерскому учету</t>
  </si>
  <si>
    <t>Первоначальная стоимость принимаемых к учету основных средств и нематериальных активов, млн. рублей (без НДС)</t>
  </si>
  <si>
    <t>Иные проекты</t>
  </si>
  <si>
    <t>Оснащение интеллектуальной системой учета</t>
  </si>
  <si>
    <t>2.</t>
  </si>
  <si>
    <t>1.</t>
  </si>
  <si>
    <t>2.4.</t>
  </si>
  <si>
    <t>2.5.</t>
  </si>
  <si>
    <t>2.6.</t>
  </si>
  <si>
    <t>2.7.</t>
  </si>
  <si>
    <t>4.</t>
  </si>
  <si>
    <t>4.1.</t>
  </si>
  <si>
    <t>3.</t>
  </si>
  <si>
    <t>Приобретение оргтехники</t>
  </si>
  <si>
    <t>амортизация</t>
  </si>
  <si>
    <t>прибыль на капитальные вложения</t>
  </si>
  <si>
    <t>средств, полученных от оказания услуг, реализации товаров по регулируемым государством ценам (тарифам), в т.ч.</t>
  </si>
  <si>
    <t>ИТОГО</t>
  </si>
  <si>
    <t>возврат налога на добавленную стоимость</t>
  </si>
  <si>
    <t>реализация электрической энергии и мощности</t>
  </si>
  <si>
    <t>Итого:</t>
  </si>
  <si>
    <t>Раздел 3 План принятия основных средств и нематериальных активов к бухгалтерскому учету</t>
  </si>
  <si>
    <r>
      <t>Утвержденный план</t>
    </r>
    <r>
      <rPr>
        <vertAlign val="superscript"/>
        <sz val="12"/>
        <rFont val="Times New Roman"/>
        <family val="1"/>
      </rPr>
      <t xml:space="preserve">  </t>
    </r>
    <r>
      <rPr>
        <sz val="12"/>
        <rFont val="Times New Roman"/>
        <family val="1"/>
      </rPr>
      <t xml:space="preserve">
2021 года</t>
    </r>
  </si>
  <si>
    <r>
      <t>Утвержденный план</t>
    </r>
    <r>
      <rPr>
        <vertAlign val="superscript"/>
        <sz val="12"/>
        <rFont val="Times New Roman"/>
        <family val="1"/>
      </rPr>
      <t xml:space="preserve">  </t>
    </r>
    <r>
      <rPr>
        <sz val="12"/>
        <rFont val="Times New Roman"/>
        <family val="1"/>
      </rPr>
      <t xml:space="preserve">
2023 года </t>
    </r>
  </si>
  <si>
    <t>2023 год</t>
  </si>
  <si>
    <t>1 квартал 
2021 года</t>
  </si>
  <si>
    <t>2 квартал 
2021 года</t>
  </si>
  <si>
    <t>3 квартал 
2021 года</t>
  </si>
  <si>
    <t>4 квартал 
2021 года</t>
  </si>
  <si>
    <t>1 квартал 2021 года</t>
  </si>
  <si>
    <t>2 квартал 2021 года</t>
  </si>
  <si>
    <t>3 квартал 2021 года</t>
  </si>
  <si>
    <t>4 квартал 2021 года</t>
  </si>
  <si>
    <t>1.2.</t>
  </si>
  <si>
    <t>1.3.</t>
  </si>
  <si>
    <t>1.4.</t>
  </si>
  <si>
    <t xml:space="preserve">Охранно-пожарная сигнализация в участке </t>
  </si>
  <si>
    <t>_______                               КУРСКАЯ ОБЛАСТЬ________________________</t>
  </si>
  <si>
    <t>ИБП APC SRC2KI Smart-UPS RC 2000VA 1600W</t>
  </si>
  <si>
    <t>Ленточная библиотека HPE STOREEVER MSL2024 LTO-7 15000 SAS (P9G69A</t>
  </si>
  <si>
    <t>Система хранения данных (СХД) Lenovo Storage V3700 V2 SFF Control Enclosure (6535C2D)</t>
  </si>
  <si>
    <t>Коммутатор Cisco</t>
  </si>
  <si>
    <t xml:space="preserve">Установка шлагбаумов: г.Курск, ул. Энгельса, д.134 </t>
  </si>
  <si>
    <t>Модернизация системы контроля и управления доступом: г. Курск, ул. Энгельса, д. 134</t>
  </si>
  <si>
    <t>Система видеонаблюдения: г. Курск, ул. Энгельса, д. 134</t>
  </si>
  <si>
    <t>Система хранения данных (СХД) HPE MSA 1050 8Gb Fibre Channel Dual Controller SFF Storage (Q2R19A)</t>
  </si>
  <si>
    <t>K_L01</t>
  </si>
  <si>
    <t>K_L02</t>
  </si>
  <si>
    <t>K_L03</t>
  </si>
  <si>
    <t>K_L04</t>
  </si>
  <si>
    <t>K_L05</t>
  </si>
  <si>
    <t>K_L07</t>
  </si>
  <si>
    <t>K_L06</t>
  </si>
  <si>
    <t>K_L15</t>
  </si>
  <si>
    <t>K_01</t>
  </si>
  <si>
    <t>K_02</t>
  </si>
  <si>
    <t>K_03</t>
  </si>
  <si>
    <t>Модернизация ЕКЦ (Робот-оператор)</t>
  </si>
  <si>
    <t>L_КАЭС.03</t>
  </si>
  <si>
    <t>L_КАЭС.01</t>
  </si>
  <si>
    <t>L_КАЭС.02</t>
  </si>
  <si>
    <t>1.5.</t>
  </si>
  <si>
    <t>Реализация мероприятий по соответствию бренд-буку</t>
  </si>
  <si>
    <t>Моноблок 23.8" HP 24-df1008ur (2Y0P0EA)</t>
  </si>
  <si>
    <t xml:space="preserve">План 
на 01.01.2022 года </t>
  </si>
  <si>
    <t>Утв. план</t>
  </si>
  <si>
    <t>Предложение по корректировке утвержденного плана</t>
  </si>
  <si>
    <t>Предложение по корректировке 
утвержденного плана</t>
  </si>
  <si>
    <t>Финанасирование капитальных вложений в прогнозных ценах соответствующих лет, млн. рублей (с НДС)</t>
  </si>
  <si>
    <t xml:space="preserve">Предложение по корректировке утвержденного плана  
2022 года  </t>
  </si>
  <si>
    <t>Итого
(Утвержденный план с учетом предложения по корректировке)</t>
  </si>
  <si>
    <t>Утвержденный план 
на 01.01.2021 года</t>
  </si>
  <si>
    <t>Предложение по корректировке утвержденного плана 
на 01.01.2021 года</t>
  </si>
  <si>
    <t>Итого
(Предложение по корректировке утвержденного плана)</t>
  </si>
  <si>
    <t>Предложение по корректировке 
утвержденного плана на 01.01.2022 г.</t>
  </si>
  <si>
    <r>
      <rPr>
        <u val="single"/>
        <sz val="14"/>
        <rFont val="Times New Roman"/>
        <family val="1"/>
      </rPr>
      <t xml:space="preserve">  "АтомЭнергоСбыт"</t>
    </r>
    <r>
      <rPr>
        <sz val="14"/>
        <rFont val="Times New Roman"/>
        <family val="1"/>
      </rPr>
      <t xml:space="preserve"> Курск</t>
    </r>
  </si>
  <si>
    <t>Предложение по корректировке</t>
  </si>
  <si>
    <t xml:space="preserve"> "АтомЭнергоСбыт" Курск</t>
  </si>
  <si>
    <t>Предложение по корректировке утвержденного плана(обьединение)</t>
  </si>
  <si>
    <t>Предложение по корректировке 
утвержденного плана(обьединение)</t>
  </si>
  <si>
    <t>Предложение по корректировке 
утвержденного плана на 01.01.2022 г.(обьединение)</t>
  </si>
  <si>
    <t>Предложение по корректировке(обьединение)</t>
  </si>
  <si>
    <t>Итого
(Утвержденный план с учетом предложения по корректировк(обьединение)</t>
  </si>
  <si>
    <t>Предложение по корректировке утвержденного плана(обьеидинение)</t>
  </si>
  <si>
    <t>Итого
(Предложение по корректировке утвержденного плана(обьединение))</t>
  </si>
  <si>
    <t>Предложение по корректировке утвержденного плана (обьединение)</t>
  </si>
  <si>
    <t>Предложение по корректировке утвержденного плана  
2023 года (обьединение)</t>
  </si>
  <si>
    <t>23.08.2022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</si>
</sst>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\ &quot;р.&quot;_-;\-* #,##0\ &quot;р.&quot;_-;_-* &quot;-&quot;\ &quot;р.&quot;_-;_-@_-"/>
    <numFmt numFmtId="166" formatCode="_-* #,##0\ _р_._-;\-* #,##0\ _р_._-;_-* &quot;-&quot;\ _р_._-;_-@_-"/>
    <numFmt numFmtId="167" formatCode="_-* #,##0.00\ &quot;р.&quot;_-;\-* #,##0.00\ &quot;р.&quot;_-;_-* &quot;-&quot;??\ &quot;р.&quot;_-;_-@_-"/>
    <numFmt numFmtId="168" formatCode="_-* #,##0.00\ _р_._-;\-* #,##0.00\ _р_._-;_-* &quot;-&quot;??\ _р_._-;_-@_-"/>
    <numFmt numFmtId="169" formatCode="0.000"/>
    <numFmt numFmtId="170" formatCode="#,##0.0000"/>
    <numFmt numFmtId="171" formatCode="0.0"/>
    <numFmt numFmtId="172" formatCode="0.0000"/>
    <numFmt numFmtId="173" formatCode="0.00000"/>
    <numFmt numFmtId="174" formatCode="0.00000000"/>
    <numFmt numFmtId="175" formatCode="#,##0.0"/>
    <numFmt numFmtId="176" formatCode="_-* #,##0.0\ _₽_-;\-* #,##0.0\ _₽_-;_-* &quot;-&quot;?\ _₽_-;_-@_-"/>
    <numFmt numFmtId="177" formatCode="_-* #,##0.00\ _₽_-;\-* #,##0.00\ _₽_-;_-* &quot;-&quot;?\ _₽_-;_-@_-"/>
    <numFmt numFmtId="178" formatCode="0.0000000000000"/>
    <numFmt numFmtId="179" formatCode="#,##0_ ;\-#,##0\ "/>
    <numFmt numFmtId="180" formatCode="_-* #,##0.000\ _₽_-;\-* #,##0.000\ _₽_-;_-* &quot;-&quot;???\ _₽_-;_-@_-"/>
  </numFmts>
  <fonts count="7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vertAlign val="superscript"/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Times New Roman CYR"/>
      <family val="0"/>
    </font>
    <font>
      <sz val="12"/>
      <name val="Times New Roman CYR"/>
      <family val="0"/>
    </font>
    <font>
      <sz val="10"/>
      <name val="Times New Roman Cyr"/>
      <family val="0"/>
    </font>
    <font>
      <b/>
      <vertAlign val="superscript"/>
      <sz val="12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sz val="13"/>
      <name val="Times New Roman"/>
      <family val="1"/>
    </font>
    <font>
      <b/>
      <u val="single"/>
      <sz val="12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0"/>
      <name val="Helv"/>
      <family val="0"/>
    </font>
    <font>
      <sz val="11"/>
      <color indexed="8"/>
      <name val="SimSun"/>
      <family val="2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name val="Calibri"/>
      <family val="2"/>
    </font>
    <font>
      <sz val="14"/>
      <color indexed="8"/>
      <name val="Times New Roman"/>
      <family val="1"/>
    </font>
    <font>
      <b/>
      <sz val="11"/>
      <color indexed="10"/>
      <name val="Times New Roman"/>
      <family val="1"/>
    </font>
    <font>
      <sz val="12"/>
      <color indexed="9"/>
      <name val="Times New Roman"/>
      <family val="1"/>
    </font>
    <font>
      <b/>
      <sz val="12"/>
      <color indexed="10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SimSu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FF0000"/>
      <name val="Times New Roman"/>
      <family val="1"/>
    </font>
    <font>
      <sz val="14"/>
      <color theme="1"/>
      <name val="Times New Roman"/>
      <family val="1"/>
    </font>
    <font>
      <b/>
      <sz val="11"/>
      <color rgb="FFFF0000"/>
      <name val="Times New Roman"/>
      <family val="1"/>
    </font>
    <font>
      <sz val="12"/>
      <color theme="0"/>
      <name val="Times New Roman"/>
      <family val="1"/>
    </font>
    <font>
      <b/>
      <sz val="12"/>
      <color rgb="FFFF0000"/>
      <name val="Times New Roman"/>
      <family val="1"/>
    </font>
    <font>
      <sz val="9"/>
      <color theme="1"/>
      <name val="Times New Roman"/>
      <family val="1"/>
    </font>
    <font>
      <sz val="12"/>
      <color rgb="FF000000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 style="thin"/>
    </border>
    <border>
      <left style="thin"/>
      <right>
        <color indexed="63"/>
      </right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 style="medium"/>
      <top style="thin"/>
      <bottom style="thin"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/>
      <bottom/>
    </border>
  </borders>
  <cellStyleXfs count="1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20" fillId="3" borderId="0" applyNumberFormat="0" applyBorder="0" applyAlignment="0" applyProtection="0"/>
    <xf numFmtId="0" fontId="49" fillId="4" borderId="0" applyNumberFormat="0" applyBorder="0" applyAlignment="0" applyProtection="0"/>
    <xf numFmtId="0" fontId="20" fillId="5" borderId="0" applyNumberFormat="0" applyBorder="0" applyAlignment="0" applyProtection="0"/>
    <xf numFmtId="0" fontId="49" fillId="6" borderId="0" applyNumberFormat="0" applyBorder="0" applyAlignment="0" applyProtection="0"/>
    <xf numFmtId="0" fontId="20" fillId="7" borderId="0" applyNumberFormat="0" applyBorder="0" applyAlignment="0" applyProtection="0"/>
    <xf numFmtId="0" fontId="49" fillId="8" borderId="0" applyNumberFormat="0" applyBorder="0" applyAlignment="0" applyProtection="0"/>
    <xf numFmtId="0" fontId="20" fillId="9" borderId="0" applyNumberFormat="0" applyBorder="0" applyAlignment="0" applyProtection="0"/>
    <xf numFmtId="0" fontId="49" fillId="10" borderId="0" applyNumberFormat="0" applyBorder="0" applyAlignment="0" applyProtection="0"/>
    <xf numFmtId="0" fontId="20" fillId="11" borderId="0" applyNumberFormat="0" applyBorder="0" applyAlignment="0" applyProtection="0"/>
    <xf numFmtId="0" fontId="49" fillId="12" borderId="0" applyNumberFormat="0" applyBorder="0" applyAlignment="0" applyProtection="0"/>
    <xf numFmtId="0" fontId="20" fillId="13" borderId="0" applyNumberFormat="0" applyBorder="0" applyAlignment="0" applyProtection="0"/>
    <xf numFmtId="0" fontId="49" fillId="14" borderId="0" applyNumberFormat="0" applyBorder="0" applyAlignment="0" applyProtection="0"/>
    <xf numFmtId="0" fontId="20" fillId="15" borderId="0" applyNumberFormat="0" applyBorder="0" applyAlignment="0" applyProtection="0"/>
    <xf numFmtId="0" fontId="49" fillId="16" borderId="0" applyNumberFormat="0" applyBorder="0" applyAlignment="0" applyProtection="0"/>
    <xf numFmtId="0" fontId="20" fillId="17" borderId="0" applyNumberFormat="0" applyBorder="0" applyAlignment="0" applyProtection="0"/>
    <xf numFmtId="0" fontId="49" fillId="18" borderId="0" applyNumberFormat="0" applyBorder="0" applyAlignment="0" applyProtection="0"/>
    <xf numFmtId="0" fontId="20" fillId="19" borderId="0" applyNumberFormat="0" applyBorder="0" applyAlignment="0" applyProtection="0"/>
    <xf numFmtId="0" fontId="49" fillId="20" borderId="0" applyNumberFormat="0" applyBorder="0" applyAlignment="0" applyProtection="0"/>
    <xf numFmtId="0" fontId="20" fillId="9" borderId="0" applyNumberFormat="0" applyBorder="0" applyAlignment="0" applyProtection="0"/>
    <xf numFmtId="0" fontId="49" fillId="21" borderId="0" applyNumberFormat="0" applyBorder="0" applyAlignment="0" applyProtection="0"/>
    <xf numFmtId="0" fontId="20" fillId="15" borderId="0" applyNumberFormat="0" applyBorder="0" applyAlignment="0" applyProtection="0"/>
    <xf numFmtId="0" fontId="49" fillId="22" borderId="0" applyNumberFormat="0" applyBorder="0" applyAlignment="0" applyProtection="0"/>
    <xf numFmtId="0" fontId="20" fillId="23" borderId="0" applyNumberFormat="0" applyBorder="0" applyAlignment="0" applyProtection="0"/>
    <xf numFmtId="0" fontId="50" fillId="24" borderId="0" applyNumberFormat="0" applyBorder="0" applyAlignment="0" applyProtection="0"/>
    <xf numFmtId="0" fontId="21" fillId="25" borderId="0" applyNumberFormat="0" applyBorder="0" applyAlignment="0" applyProtection="0"/>
    <xf numFmtId="0" fontId="50" fillId="26" borderId="0" applyNumberFormat="0" applyBorder="0" applyAlignment="0" applyProtection="0"/>
    <xf numFmtId="0" fontId="21" fillId="17" borderId="0" applyNumberFormat="0" applyBorder="0" applyAlignment="0" applyProtection="0"/>
    <xf numFmtId="0" fontId="50" fillId="27" borderId="0" applyNumberFormat="0" applyBorder="0" applyAlignment="0" applyProtection="0"/>
    <xf numFmtId="0" fontId="21" fillId="19" borderId="0" applyNumberFormat="0" applyBorder="0" applyAlignment="0" applyProtection="0"/>
    <xf numFmtId="0" fontId="50" fillId="28" borderId="0" applyNumberFormat="0" applyBorder="0" applyAlignment="0" applyProtection="0"/>
    <xf numFmtId="0" fontId="21" fillId="29" borderId="0" applyNumberFormat="0" applyBorder="0" applyAlignment="0" applyProtection="0"/>
    <xf numFmtId="0" fontId="50" fillId="30" borderId="0" applyNumberFormat="0" applyBorder="0" applyAlignment="0" applyProtection="0"/>
    <xf numFmtId="0" fontId="21" fillId="31" borderId="0" applyNumberFormat="0" applyBorder="0" applyAlignment="0" applyProtection="0"/>
    <xf numFmtId="0" fontId="50" fillId="32" borderId="0" applyNumberFormat="0" applyBorder="0" applyAlignment="0" applyProtection="0"/>
    <xf numFmtId="0" fontId="21" fillId="33" borderId="0" applyNumberFormat="0" applyBorder="0" applyAlignment="0" applyProtection="0"/>
    <xf numFmtId="0" fontId="37" fillId="0" borderId="0">
      <alignment/>
      <protection/>
    </xf>
    <xf numFmtId="0" fontId="50" fillId="34" borderId="0" applyNumberFormat="0" applyBorder="0" applyAlignment="0" applyProtection="0"/>
    <xf numFmtId="0" fontId="21" fillId="35" borderId="0" applyNumberFormat="0" applyBorder="0" applyAlignment="0" applyProtection="0"/>
    <xf numFmtId="0" fontId="50" fillId="36" borderId="0" applyNumberFormat="0" applyBorder="0" applyAlignment="0" applyProtection="0"/>
    <xf numFmtId="0" fontId="21" fillId="37" borderId="0" applyNumberFormat="0" applyBorder="0" applyAlignment="0" applyProtection="0"/>
    <xf numFmtId="0" fontId="50" fillId="38" borderId="0" applyNumberFormat="0" applyBorder="0" applyAlignment="0" applyProtection="0"/>
    <xf numFmtId="0" fontId="21" fillId="39" borderId="0" applyNumberFormat="0" applyBorder="0" applyAlignment="0" applyProtection="0"/>
    <xf numFmtId="0" fontId="50" fillId="40" borderId="0" applyNumberFormat="0" applyBorder="0" applyAlignment="0" applyProtection="0"/>
    <xf numFmtId="0" fontId="21" fillId="29" borderId="0" applyNumberFormat="0" applyBorder="0" applyAlignment="0" applyProtection="0"/>
    <xf numFmtId="0" fontId="50" fillId="41" borderId="0" applyNumberFormat="0" applyBorder="0" applyAlignment="0" applyProtection="0"/>
    <xf numFmtId="0" fontId="21" fillId="31" borderId="0" applyNumberFormat="0" applyBorder="0" applyAlignment="0" applyProtection="0"/>
    <xf numFmtId="0" fontId="50" fillId="42" borderId="0" applyNumberFormat="0" applyBorder="0" applyAlignment="0" applyProtection="0"/>
    <xf numFmtId="0" fontId="21" fillId="43" borderId="0" applyNumberFormat="0" applyBorder="0" applyAlignment="0" applyProtection="0"/>
    <xf numFmtId="0" fontId="51" fillId="44" borderId="1" applyNumberFormat="0" applyAlignment="0" applyProtection="0"/>
    <xf numFmtId="0" fontId="22" fillId="13" borderId="2" applyNumberFormat="0" applyAlignment="0" applyProtection="0"/>
    <xf numFmtId="0" fontId="52" fillId="45" borderId="3" applyNumberFormat="0" applyAlignment="0" applyProtection="0"/>
    <xf numFmtId="0" fontId="23" fillId="46" borderId="4" applyNumberFormat="0" applyAlignment="0" applyProtection="0"/>
    <xf numFmtId="0" fontId="53" fillId="45" borderId="1" applyNumberFormat="0" applyAlignment="0" applyProtection="0"/>
    <xf numFmtId="0" fontId="24" fillId="46" borderId="2" applyNumberFormat="0" applyAlignment="0" applyProtection="0"/>
    <xf numFmtId="0" fontId="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25" fillId="0" borderId="6" applyNumberFormat="0" applyFill="0" applyAlignment="0" applyProtection="0"/>
    <xf numFmtId="0" fontId="55" fillId="0" borderId="7" applyNumberFormat="0" applyFill="0" applyAlignment="0" applyProtection="0"/>
    <xf numFmtId="0" fontId="26" fillId="0" borderId="8" applyNumberFormat="0" applyFill="0" applyAlignment="0" applyProtection="0"/>
    <xf numFmtId="0" fontId="56" fillId="0" borderId="9" applyNumberFormat="0" applyFill="0" applyAlignment="0" applyProtection="0"/>
    <xf numFmtId="0" fontId="27" fillId="0" borderId="10" applyNumberFormat="0" applyFill="0" applyAlignment="0" applyProtection="0"/>
    <xf numFmtId="0" fontId="5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7" fillId="0" borderId="11" applyNumberFormat="0" applyFill="0" applyAlignment="0" applyProtection="0"/>
    <xf numFmtId="0" fontId="28" fillId="0" borderId="12" applyNumberFormat="0" applyFill="0" applyAlignment="0" applyProtection="0"/>
    <xf numFmtId="0" fontId="58" fillId="47" borderId="13" applyNumberFormat="0" applyAlignment="0" applyProtection="0"/>
    <xf numFmtId="0" fontId="29" fillId="48" borderId="14" applyNumberFormat="0" applyAlignment="0" applyProtection="0"/>
    <xf numFmtId="0" fontId="5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0" fillId="49" borderId="0" applyNumberFormat="0" applyBorder="0" applyAlignment="0" applyProtection="0"/>
    <xf numFmtId="0" fontId="31" fillId="50" borderId="0" applyNumberFormat="0" applyBorder="0" applyAlignment="0" applyProtection="0"/>
    <xf numFmtId="0" fontId="49" fillId="0" borderId="0">
      <alignment/>
      <protection/>
    </xf>
    <xf numFmtId="0" fontId="37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7" fillId="0" borderId="0">
      <alignment/>
      <protection/>
    </xf>
    <xf numFmtId="0" fontId="3" fillId="0" borderId="0">
      <alignment/>
      <protection/>
    </xf>
    <xf numFmtId="0" fontId="61" fillId="0" borderId="0">
      <alignment/>
      <protection/>
    </xf>
    <xf numFmtId="0" fontId="3" fillId="0" borderId="0">
      <alignment/>
      <protection/>
    </xf>
    <xf numFmtId="0" fontId="6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62" fillId="51" borderId="0" applyNumberFormat="0" applyBorder="0" applyAlignment="0" applyProtection="0"/>
    <xf numFmtId="0" fontId="32" fillId="5" borderId="0" applyNumberFormat="0" applyBorder="0" applyAlignment="0" applyProtection="0"/>
    <xf numFmtId="0" fontId="6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20" fillId="53" borderId="16" applyNumberFormat="0" applyFont="0" applyAlignment="0" applyProtection="0"/>
    <xf numFmtId="9" fontId="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4" fillId="0" borderId="17" applyNumberFormat="0" applyFill="0" applyAlignment="0" applyProtection="0"/>
    <xf numFmtId="0" fontId="34" fillId="0" borderId="18" applyNumberFormat="0" applyFill="0" applyAlignment="0" applyProtection="0"/>
    <xf numFmtId="0" fontId="38" fillId="0" borderId="0">
      <alignment/>
      <protection/>
    </xf>
    <xf numFmtId="0" fontId="6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79" fontId="37" fillId="0" borderId="0" applyFont="0" applyFill="0" applyBorder="0" applyAlignment="0" applyProtection="0"/>
    <xf numFmtId="168" fontId="49" fillId="0" borderId="0" applyFont="0" applyFill="0" applyBorder="0" applyAlignment="0" applyProtection="0"/>
    <xf numFmtId="0" fontId="66" fillId="54" borderId="0" applyNumberFormat="0" applyBorder="0" applyAlignment="0" applyProtection="0"/>
    <xf numFmtId="0" fontId="36" fillId="7" borderId="0" applyNumberFormat="0" applyBorder="0" applyAlignment="0" applyProtection="0"/>
  </cellStyleXfs>
  <cellXfs count="390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94" applyFont="1" applyFill="1" applyAlignment="1">
      <alignment horizontal="right" vertical="center"/>
      <protection/>
    </xf>
    <xf numFmtId="0" fontId="4" fillId="0" borderId="0" xfId="94" applyFont="1" applyFill="1" applyAlignment="1">
      <alignment horizontal="right"/>
      <protection/>
    </xf>
    <xf numFmtId="0" fontId="5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textRotation="90" wrapText="1"/>
    </xf>
    <xf numFmtId="0" fontId="3" fillId="0" borderId="20" xfId="0" applyFont="1" applyFill="1" applyBorder="1" applyAlignment="1">
      <alignment horizontal="center" vertical="center" textRotation="90" wrapText="1"/>
    </xf>
    <xf numFmtId="49" fontId="3" fillId="0" borderId="19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108" applyFont="1" applyFill="1" applyBorder="1" applyAlignment="1">
      <alignment horizontal="center" vertical="center"/>
      <protection/>
    </xf>
    <xf numFmtId="0" fontId="3" fillId="0" borderId="0" xfId="0" applyFont="1" applyFill="1" applyBorder="1" applyAlignment="1">
      <alignment/>
    </xf>
    <xf numFmtId="0" fontId="3" fillId="0" borderId="0" xfId="108" applyFont="1" applyFill="1" applyBorder="1" applyAlignment="1">
      <alignment vertical="center"/>
      <protection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7" fillId="0" borderId="0" xfId="108" applyFont="1" applyFill="1" applyBorder="1" applyAlignment="1">
      <alignment/>
      <protection/>
    </xf>
    <xf numFmtId="0" fontId="5" fillId="0" borderId="0" xfId="0" applyFont="1" applyFill="1" applyAlignment="1">
      <alignment/>
    </xf>
    <xf numFmtId="0" fontId="3" fillId="0" borderId="19" xfId="94" applyFont="1" applyFill="1" applyBorder="1" applyAlignment="1">
      <alignment horizontal="center" vertical="center" textRotation="90" wrapText="1"/>
      <protection/>
    </xf>
    <xf numFmtId="0" fontId="3" fillId="0" borderId="0" xfId="0" applyFont="1" applyFill="1" applyAlignment="1">
      <alignment vertical="top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67" fillId="0" borderId="0" xfId="98" applyFont="1" applyFill="1" applyBorder="1" applyAlignment="1">
      <alignment/>
      <protection/>
    </xf>
    <xf numFmtId="0" fontId="7" fillId="0" borderId="0" xfId="0" applyFont="1" applyFill="1" applyAlignment="1">
      <alignment/>
    </xf>
    <xf numFmtId="2" fontId="7" fillId="0" borderId="19" xfId="0" applyNumberFormat="1" applyFont="1" applyFill="1" applyBorder="1" applyAlignment="1">
      <alignment horizontal="center" vertical="center"/>
    </xf>
    <xf numFmtId="2" fontId="3" fillId="0" borderId="19" xfId="105" applyNumberFormat="1" applyFont="1" applyFill="1" applyBorder="1" applyAlignment="1">
      <alignment horizontal="center" vertical="center" wrapText="1"/>
      <protection/>
    </xf>
    <xf numFmtId="2" fontId="3" fillId="0" borderId="19" xfId="0" applyNumberFormat="1" applyFont="1" applyFill="1" applyBorder="1" applyAlignment="1">
      <alignment horizontal="left" vertical="center" wrapText="1"/>
    </xf>
    <xf numFmtId="2" fontId="7" fillId="0" borderId="19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Alignment="1">
      <alignment/>
    </xf>
    <xf numFmtId="1" fontId="3" fillId="0" borderId="19" xfId="105" applyNumberFormat="1" applyFont="1" applyFill="1" applyBorder="1" applyAlignment="1">
      <alignment horizontal="center" vertical="center" wrapText="1"/>
      <protection/>
    </xf>
    <xf numFmtId="2" fontId="3" fillId="0" borderId="19" xfId="0" applyNumberFormat="1" applyFont="1" applyFill="1" applyBorder="1" applyAlignment="1">
      <alignment/>
    </xf>
    <xf numFmtId="2" fontId="7" fillId="0" borderId="19" xfId="0" applyNumberFormat="1" applyFont="1" applyFill="1" applyBorder="1" applyAlignment="1">
      <alignment horizontal="left" vertical="center" wrapText="1"/>
    </xf>
    <xf numFmtId="2" fontId="3" fillId="0" borderId="0" xfId="0" applyNumberFormat="1" applyFont="1" applyFill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3" fillId="0" borderId="19" xfId="0" applyNumberFormat="1" applyFont="1" applyFill="1" applyBorder="1" applyAlignment="1">
      <alignment horizontal="center"/>
    </xf>
    <xf numFmtId="3" fontId="3" fillId="0" borderId="19" xfId="0" applyNumberFormat="1" applyFont="1" applyFill="1" applyBorder="1" applyAlignment="1">
      <alignment horizontal="center" vertical="center" wrapText="1"/>
    </xf>
    <xf numFmtId="0" fontId="3" fillId="0" borderId="0" xfId="94" applyFont="1" applyFill="1" applyAlignment="1">
      <alignment horizontal="right" vertical="center"/>
      <protection/>
    </xf>
    <xf numFmtId="4" fontId="3" fillId="0" borderId="0" xfId="0" applyNumberFormat="1" applyFont="1" applyFill="1" applyAlignment="1">
      <alignment vertical="top" wrapText="1"/>
    </xf>
    <xf numFmtId="3" fontId="68" fillId="0" borderId="0" xfId="0" applyNumberFormat="1" applyFont="1" applyFill="1" applyAlignment="1">
      <alignment horizontal="center" vertical="top" wrapText="1"/>
    </xf>
    <xf numFmtId="169" fontId="3" fillId="0" borderId="0" xfId="0" applyNumberFormat="1" applyFont="1" applyFill="1" applyAlignment="1">
      <alignment horizontal="center"/>
    </xf>
    <xf numFmtId="172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wrapText="1"/>
    </xf>
    <xf numFmtId="173" fontId="3" fillId="0" borderId="0" xfId="0" applyNumberFormat="1" applyFont="1" applyFill="1" applyAlignment="1">
      <alignment/>
    </xf>
    <xf numFmtId="172" fontId="3" fillId="0" borderId="0" xfId="0" applyNumberFormat="1" applyFont="1" applyFill="1" applyAlignment="1">
      <alignment/>
    </xf>
    <xf numFmtId="172" fontId="3" fillId="0" borderId="0" xfId="0" applyNumberFormat="1" applyFont="1" applyFill="1" applyBorder="1" applyAlignment="1">
      <alignment wrapText="1"/>
    </xf>
    <xf numFmtId="169" fontId="3" fillId="0" borderId="0" xfId="0" applyNumberFormat="1" applyFont="1" applyFill="1" applyBorder="1" applyAlignment="1">
      <alignment wrapText="1"/>
    </xf>
    <xf numFmtId="172" fontId="3" fillId="0" borderId="0" xfId="0" applyNumberFormat="1" applyFont="1" applyFill="1" applyBorder="1" applyAlignment="1">
      <alignment/>
    </xf>
    <xf numFmtId="14" fontId="3" fillId="0" borderId="19" xfId="105" applyNumberFormat="1" applyFont="1" applyFill="1" applyBorder="1" applyAlignment="1">
      <alignment horizontal="center" vertical="center" wrapText="1"/>
      <protection/>
    </xf>
    <xf numFmtId="172" fontId="3" fillId="0" borderId="0" xfId="0" applyNumberFormat="1" applyFont="1" applyFill="1" applyBorder="1" applyAlignment="1">
      <alignment horizontal="center"/>
    </xf>
    <xf numFmtId="171" fontId="3" fillId="0" borderId="0" xfId="0" applyNumberFormat="1" applyFont="1" applyFill="1" applyBorder="1" applyAlignment="1">
      <alignment horizontal="center"/>
    </xf>
    <xf numFmtId="171" fontId="3" fillId="0" borderId="0" xfId="0" applyNumberFormat="1" applyFont="1" applyFill="1" applyAlignment="1">
      <alignment/>
    </xf>
    <xf numFmtId="2" fontId="7" fillId="0" borderId="19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/>
    </xf>
    <xf numFmtId="0" fontId="3" fillId="0" borderId="23" xfId="0" applyFont="1" applyFill="1" applyBorder="1" applyAlignment="1">
      <alignment horizontal="center" vertical="center" wrapText="1"/>
    </xf>
    <xf numFmtId="1" fontId="7" fillId="0" borderId="23" xfId="0" applyNumberFormat="1" applyFont="1" applyFill="1" applyBorder="1" applyAlignment="1">
      <alignment horizontal="center" vertical="center" wrapText="1"/>
    </xf>
    <xf numFmtId="2" fontId="3" fillId="0" borderId="23" xfId="0" applyNumberFormat="1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2" fontId="7" fillId="0" borderId="24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vertical="top" wrapText="1"/>
    </xf>
    <xf numFmtId="2" fontId="7" fillId="0" borderId="23" xfId="0" applyNumberFormat="1" applyFont="1" applyFill="1" applyBorder="1" applyAlignment="1">
      <alignment horizontal="center" vertical="center" wrapText="1"/>
    </xf>
    <xf numFmtId="49" fontId="8" fillId="0" borderId="23" xfId="0" applyNumberFormat="1" applyFont="1" applyFill="1" applyBorder="1" applyAlignment="1">
      <alignment horizontal="center" vertical="center"/>
    </xf>
    <xf numFmtId="49" fontId="8" fillId="0" borderId="24" xfId="0" applyNumberFormat="1" applyFont="1" applyFill="1" applyBorder="1" applyAlignment="1">
      <alignment horizontal="center" vertical="center"/>
    </xf>
    <xf numFmtId="0" fontId="3" fillId="0" borderId="0" xfId="95" applyFont="1" applyFill="1">
      <alignment/>
      <protection/>
    </xf>
    <xf numFmtId="0" fontId="7" fillId="0" borderId="0" xfId="0" applyFont="1" applyFill="1" applyAlignment="1">
      <alignment wrapText="1"/>
    </xf>
    <xf numFmtId="49" fontId="8" fillId="0" borderId="0" xfId="95" applyNumberFormat="1" applyFont="1" applyFill="1" applyAlignment="1">
      <alignment horizontal="center" vertical="center"/>
      <protection/>
    </xf>
    <xf numFmtId="0" fontId="3" fillId="0" borderId="0" xfId="95" applyFont="1" applyFill="1" applyAlignment="1">
      <alignment wrapText="1"/>
      <protection/>
    </xf>
    <xf numFmtId="0" fontId="3" fillId="0" borderId="0" xfId="95" applyFont="1" applyFill="1" applyAlignment="1">
      <alignment horizontal="right"/>
      <protection/>
    </xf>
    <xf numFmtId="17" fontId="3" fillId="0" borderId="0" xfId="95" applyNumberFormat="1" applyFont="1" applyFill="1">
      <alignment/>
      <protection/>
    </xf>
    <xf numFmtId="0" fontId="10" fillId="0" borderId="25" xfId="95" applyFont="1" applyFill="1" applyBorder="1" applyAlignment="1">
      <alignment horizontal="center" vertical="center" wrapText="1"/>
      <protection/>
    </xf>
    <xf numFmtId="0" fontId="8" fillId="0" borderId="19" xfId="95" applyFont="1" applyFill="1" applyBorder="1" applyAlignment="1">
      <alignment horizontal="center" vertical="center" wrapText="1"/>
      <protection/>
    </xf>
    <xf numFmtId="49" fontId="11" fillId="0" borderId="23" xfId="95" applyNumberFormat="1" applyFont="1" applyFill="1" applyBorder="1" applyAlignment="1">
      <alignment horizontal="center" vertical="center"/>
      <protection/>
    </xf>
    <xf numFmtId="4" fontId="7" fillId="0" borderId="19" xfId="95" applyNumberFormat="1" applyFont="1" applyFill="1" applyBorder="1" applyAlignment="1">
      <alignment horizontal="center" vertical="center" wrapText="1"/>
      <protection/>
    </xf>
    <xf numFmtId="0" fontId="7" fillId="0" borderId="0" xfId="95" applyFont="1" applyFill="1">
      <alignment/>
      <protection/>
    </xf>
    <xf numFmtId="0" fontId="42" fillId="0" borderId="0" xfId="107" applyFont="1" applyFill="1" applyAlignment="1">
      <alignment vertical="center" wrapText="1"/>
      <protection/>
    </xf>
    <xf numFmtId="0" fontId="69" fillId="0" borderId="0" xfId="89" applyFont="1" applyFill="1" applyAlignment="1">
      <alignment horizontal="justify"/>
      <protection/>
    </xf>
    <xf numFmtId="3" fontId="70" fillId="0" borderId="0" xfId="95" applyNumberFormat="1" applyFont="1" applyFill="1" applyAlignment="1">
      <alignment horizontal="center"/>
      <protection/>
    </xf>
    <xf numFmtId="170" fontId="71" fillId="0" borderId="0" xfId="95" applyNumberFormat="1" applyFont="1" applyFill="1">
      <alignment/>
      <protection/>
    </xf>
    <xf numFmtId="169" fontId="3" fillId="0" borderId="0" xfId="95" applyNumberFormat="1" applyFont="1" applyFill="1">
      <alignment/>
      <protection/>
    </xf>
    <xf numFmtId="0" fontId="5" fillId="0" borderId="0" xfId="105" applyFont="1" applyFill="1" applyAlignment="1">
      <alignment vertical="center"/>
      <protection/>
    </xf>
    <xf numFmtId="0" fontId="3" fillId="0" borderId="0" xfId="105" applyFont="1" applyFill="1" applyAlignment="1">
      <alignment vertical="top"/>
      <protection/>
    </xf>
    <xf numFmtId="49" fontId="11" fillId="0" borderId="22" xfId="95" applyNumberFormat="1" applyFont="1" applyFill="1" applyBorder="1" applyAlignment="1">
      <alignment horizontal="center" vertical="center"/>
      <protection/>
    </xf>
    <xf numFmtId="1" fontId="3" fillId="0" borderId="0" xfId="0" applyNumberFormat="1" applyFont="1" applyFill="1" applyAlignment="1">
      <alignment/>
    </xf>
    <xf numFmtId="43" fontId="3" fillId="0" borderId="0" xfId="0" applyNumberFormat="1" applyFont="1" applyFill="1" applyBorder="1" applyAlignment="1">
      <alignment/>
    </xf>
    <xf numFmtId="0" fontId="4" fillId="0" borderId="0" xfId="105" applyFont="1" applyFill="1" applyAlignment="1">
      <alignment horizontal="center" vertical="center"/>
      <protection/>
    </xf>
    <xf numFmtId="0" fontId="3" fillId="0" borderId="0" xfId="105" applyFont="1" applyFill="1" applyAlignment="1">
      <alignment horizontal="center" vertical="top"/>
      <protection/>
    </xf>
    <xf numFmtId="176" fontId="3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" fontId="3" fillId="0" borderId="19" xfId="0" applyNumberFormat="1" applyFont="1" applyFill="1" applyBorder="1" applyAlignment="1">
      <alignment horizontal="center" vertical="center"/>
    </xf>
    <xf numFmtId="49" fontId="3" fillId="0" borderId="0" xfId="105" applyNumberFormat="1" applyFont="1" applyFill="1" applyBorder="1" applyAlignment="1">
      <alignment horizontal="center" vertical="center"/>
      <protection/>
    </xf>
    <xf numFmtId="0" fontId="3" fillId="0" borderId="0" xfId="105" applyFont="1" applyFill="1" applyBorder="1" applyAlignment="1">
      <alignment horizontal="center" vertical="center" wrapText="1"/>
      <protection/>
    </xf>
    <xf numFmtId="177" fontId="3" fillId="0" borderId="0" xfId="0" applyNumberFormat="1" applyFont="1" applyFill="1" applyAlignment="1">
      <alignment/>
    </xf>
    <xf numFmtId="0" fontId="4" fillId="0" borderId="0" xfId="105" applyFont="1" applyFill="1" applyBorder="1" applyAlignment="1">
      <alignment horizontal="center" vertical="center"/>
      <protection/>
    </xf>
    <xf numFmtId="0" fontId="7" fillId="0" borderId="0" xfId="98" applyFont="1" applyFill="1" applyBorder="1" applyAlignment="1">
      <alignment horizontal="center"/>
      <protection/>
    </xf>
    <xf numFmtId="0" fontId="3" fillId="0" borderId="0" xfId="100" applyFont="1" applyFill="1" applyBorder="1" applyAlignment="1">
      <alignment horizontal="center" vertical="center"/>
      <protection/>
    </xf>
    <xf numFmtId="0" fontId="3" fillId="0" borderId="0" xfId="100" applyFont="1" applyFill="1" applyBorder="1" applyAlignment="1">
      <alignment horizontal="center" vertical="center" wrapText="1"/>
      <protection/>
    </xf>
    <xf numFmtId="49" fontId="3" fillId="0" borderId="0" xfId="100" applyNumberFormat="1" applyFont="1" applyFill="1" applyBorder="1" applyAlignment="1">
      <alignment horizontal="center" vertical="center"/>
      <protection/>
    </xf>
    <xf numFmtId="0" fontId="3" fillId="0" borderId="19" xfId="100" applyFont="1" applyFill="1" applyBorder="1" applyAlignment="1">
      <alignment horizontal="center" vertical="center" wrapText="1"/>
      <protection/>
    </xf>
    <xf numFmtId="0" fontId="3" fillId="0" borderId="19" xfId="100" applyFont="1" applyFill="1" applyBorder="1" applyAlignment="1">
      <alignment horizontal="center" vertical="center"/>
      <protection/>
    </xf>
    <xf numFmtId="0" fontId="7" fillId="0" borderId="0" xfId="100" applyFont="1" applyFill="1" applyBorder="1" applyAlignment="1">
      <alignment vertical="center"/>
      <protection/>
    </xf>
    <xf numFmtId="0" fontId="3" fillId="0" borderId="23" xfId="100" applyFont="1" applyFill="1" applyBorder="1" applyAlignment="1">
      <alignment horizontal="center" vertical="center"/>
      <protection/>
    </xf>
    <xf numFmtId="0" fontId="3" fillId="0" borderId="22" xfId="100" applyFont="1" applyFill="1" applyBorder="1" applyAlignment="1">
      <alignment horizontal="center" vertical="center"/>
      <protection/>
    </xf>
    <xf numFmtId="171" fontId="7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19" xfId="105" applyFont="1" applyFill="1" applyBorder="1" applyAlignment="1">
      <alignment horizontal="center" vertical="center" wrapText="1"/>
      <protection/>
    </xf>
    <xf numFmtId="0" fontId="3" fillId="0" borderId="19" xfId="0" applyFont="1" applyFill="1" applyBorder="1" applyAlignment="1">
      <alignment horizontal="left" vertical="center" wrapText="1"/>
    </xf>
    <xf numFmtId="1" fontId="7" fillId="0" borderId="19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left" vertical="center" wrapText="1"/>
    </xf>
    <xf numFmtId="2" fontId="7" fillId="0" borderId="19" xfId="105" applyNumberFormat="1" applyFont="1" applyFill="1" applyBorder="1" applyAlignment="1">
      <alignment horizontal="center" vertical="center" wrapText="1"/>
      <protection/>
    </xf>
    <xf numFmtId="1" fontId="68" fillId="0" borderId="0" xfId="0" applyNumberFormat="1" applyFont="1" applyFill="1" applyAlignment="1">
      <alignment horizontal="center" wrapText="1"/>
    </xf>
    <xf numFmtId="0" fontId="5" fillId="0" borderId="19" xfId="0" applyFont="1" applyFill="1" applyBorder="1" applyAlignment="1">
      <alignment horizontal="left" vertical="center" wrapText="1"/>
    </xf>
    <xf numFmtId="2" fontId="14" fillId="0" borderId="19" xfId="0" applyNumberFormat="1" applyFont="1" applyFill="1" applyBorder="1" applyAlignment="1">
      <alignment horizontal="center"/>
    </xf>
    <xf numFmtId="1" fontId="7" fillId="0" borderId="19" xfId="105" applyNumberFormat="1" applyFont="1" applyFill="1" applyBorder="1" applyAlignment="1">
      <alignment horizontal="center" vertical="center" wrapText="1"/>
      <protection/>
    </xf>
    <xf numFmtId="169" fontId="3" fillId="0" borderId="19" xfId="0" applyNumberFormat="1" applyFont="1" applyFill="1" applyBorder="1" applyAlignment="1">
      <alignment/>
    </xf>
    <xf numFmtId="2" fontId="7" fillId="0" borderId="26" xfId="0" applyNumberFormat="1" applyFont="1" applyFill="1" applyBorder="1" applyAlignment="1">
      <alignment horizontal="left" vertical="center" wrapText="1"/>
    </xf>
    <xf numFmtId="2" fontId="7" fillId="0" borderId="26" xfId="0" applyNumberFormat="1" applyFont="1" applyFill="1" applyBorder="1" applyAlignment="1">
      <alignment horizontal="center" vertical="center"/>
    </xf>
    <xf numFmtId="2" fontId="15" fillId="0" borderId="19" xfId="124" applyNumberFormat="1" applyFont="1" applyFill="1" applyBorder="1" applyAlignment="1">
      <alignment horizontal="center" vertical="center" wrapText="1"/>
    </xf>
    <xf numFmtId="2" fontId="5" fillId="0" borderId="19" xfId="0" applyNumberFormat="1" applyFont="1" applyFill="1" applyBorder="1" applyAlignment="1">
      <alignment horizontal="left" vertical="center" wrapText="1"/>
    </xf>
    <xf numFmtId="17" fontId="3" fillId="0" borderId="19" xfId="105" applyNumberFormat="1" applyFont="1" applyFill="1" applyBorder="1" applyAlignment="1">
      <alignment horizontal="center" vertical="center" wrapText="1"/>
      <protection/>
    </xf>
    <xf numFmtId="175" fontId="68" fillId="0" borderId="0" xfId="0" applyNumberFormat="1" applyFont="1" applyFill="1" applyAlignment="1">
      <alignment/>
    </xf>
    <xf numFmtId="2" fontId="3" fillId="0" borderId="23" xfId="0" applyNumberFormat="1" applyFont="1" applyFill="1" applyBorder="1" applyAlignment="1">
      <alignment horizontal="center" wrapText="1"/>
    </xf>
    <xf numFmtId="2" fontId="7" fillId="0" borderId="27" xfId="0" applyNumberFormat="1" applyFont="1" applyFill="1" applyBorder="1" applyAlignment="1">
      <alignment horizontal="left" vertical="center" wrapText="1"/>
    </xf>
    <xf numFmtId="2" fontId="7" fillId="0" borderId="27" xfId="0" applyNumberFormat="1" applyFont="1" applyFill="1" applyBorder="1" applyAlignment="1">
      <alignment horizontal="center" vertical="center"/>
    </xf>
    <xf numFmtId="1" fontId="7" fillId="0" borderId="27" xfId="0" applyNumberFormat="1" applyFont="1" applyFill="1" applyBorder="1" applyAlignment="1">
      <alignment horizontal="center" vertical="center"/>
    </xf>
    <xf numFmtId="2" fontId="3" fillId="0" borderId="19" xfId="0" applyNumberFormat="1" applyFont="1" applyFill="1" applyBorder="1" applyAlignment="1">
      <alignment horizontal="left" wrapText="1"/>
    </xf>
    <xf numFmtId="2" fontId="7" fillId="0" borderId="19" xfId="0" applyNumberFormat="1" applyFont="1" applyFill="1" applyBorder="1" applyAlignment="1">
      <alignment horizontal="center" wrapText="1"/>
    </xf>
    <xf numFmtId="2" fontId="7" fillId="0" borderId="27" xfId="0" applyNumberFormat="1" applyFont="1" applyFill="1" applyBorder="1" applyAlignment="1">
      <alignment horizontal="center" vertical="center" wrapText="1"/>
    </xf>
    <xf numFmtId="171" fontId="68" fillId="0" borderId="0" xfId="0" applyNumberFormat="1" applyFont="1" applyFill="1" applyAlignment="1">
      <alignment horizontal="center" wrapText="1"/>
    </xf>
    <xf numFmtId="0" fontId="3" fillId="0" borderId="19" xfId="0" applyFont="1" applyFill="1" applyBorder="1" applyAlignment="1">
      <alignment horizontal="left" vertical="center" wrapText="1" indent="1"/>
    </xf>
    <xf numFmtId="0" fontId="3" fillId="0" borderId="19" xfId="95" applyFont="1" applyFill="1" applyBorder="1" applyAlignment="1">
      <alignment horizontal="left" vertical="center" wrapText="1" indent="3"/>
      <protection/>
    </xf>
    <xf numFmtId="0" fontId="3" fillId="0" borderId="19" xfId="0" applyFont="1" applyFill="1" applyBorder="1" applyAlignment="1">
      <alignment vertical="center"/>
    </xf>
    <xf numFmtId="0" fontId="3" fillId="0" borderId="19" xfId="95" applyFont="1" applyFill="1" applyBorder="1" applyAlignment="1">
      <alignment horizontal="left" vertical="center" wrapText="1" indent="5"/>
      <protection/>
    </xf>
    <xf numFmtId="0" fontId="3" fillId="0" borderId="27" xfId="0" applyFont="1" applyFill="1" applyBorder="1" applyAlignment="1">
      <alignment horizontal="left" vertical="center" wrapText="1" indent="1"/>
    </xf>
    <xf numFmtId="176" fontId="68" fillId="0" borderId="0" xfId="0" applyNumberFormat="1" applyFont="1" applyFill="1" applyAlignment="1">
      <alignment horizontal="center"/>
    </xf>
    <xf numFmtId="171" fontId="3" fillId="0" borderId="19" xfId="105" applyNumberFormat="1" applyFont="1" applyFill="1" applyBorder="1" applyAlignment="1">
      <alignment horizontal="center" vertical="center" wrapText="1"/>
      <protection/>
    </xf>
    <xf numFmtId="171" fontId="3" fillId="0" borderId="19" xfId="0" applyNumberFormat="1" applyFont="1" applyFill="1" applyBorder="1" applyAlignment="1">
      <alignment horizontal="center" vertical="center"/>
    </xf>
    <xf numFmtId="171" fontId="3" fillId="0" borderId="19" xfId="0" applyNumberFormat="1" applyFont="1" applyFill="1" applyBorder="1" applyAlignment="1">
      <alignment/>
    </xf>
    <xf numFmtId="171" fontId="3" fillId="0" borderId="19" xfId="0" applyNumberFormat="1" applyFont="1" applyFill="1" applyBorder="1" applyAlignment="1">
      <alignment horizontal="center"/>
    </xf>
    <xf numFmtId="171" fontId="3" fillId="0" borderId="19" xfId="0" applyNumberFormat="1" applyFont="1" applyFill="1" applyBorder="1" applyAlignment="1">
      <alignment vertical="center"/>
    </xf>
    <xf numFmtId="171" fontId="3" fillId="0" borderId="19" xfId="124" applyNumberFormat="1" applyFont="1" applyFill="1" applyBorder="1" applyAlignment="1">
      <alignment horizontal="center" vertical="center" wrapText="1"/>
    </xf>
    <xf numFmtId="171" fontId="17" fillId="0" borderId="27" xfId="124" applyNumberFormat="1" applyFont="1" applyFill="1" applyBorder="1" applyAlignment="1">
      <alignment horizontal="center" vertical="center" wrapText="1"/>
    </xf>
    <xf numFmtId="3" fontId="3" fillId="0" borderId="19" xfId="0" applyNumberFormat="1" applyFont="1" applyFill="1" applyBorder="1" applyAlignment="1">
      <alignment horizontal="center" wrapText="1"/>
    </xf>
    <xf numFmtId="171" fontId="7" fillId="0" borderId="27" xfId="0" applyNumberFormat="1" applyFont="1" applyFill="1" applyBorder="1" applyAlignment="1">
      <alignment horizontal="center"/>
    </xf>
    <xf numFmtId="175" fontId="3" fillId="0" borderId="19" xfId="95" applyNumberFormat="1" applyFont="1" applyFill="1" applyBorder="1" applyAlignment="1">
      <alignment horizontal="center" vertical="center" wrapText="1"/>
      <protection/>
    </xf>
    <xf numFmtId="175" fontId="3" fillId="0" borderId="27" xfId="95" applyNumberFormat="1" applyFont="1" applyFill="1" applyBorder="1" applyAlignment="1">
      <alignment horizontal="center" vertical="center" wrapText="1"/>
      <protection/>
    </xf>
    <xf numFmtId="174" fontId="3" fillId="0" borderId="0" xfId="0" applyNumberFormat="1" applyFont="1" applyFill="1" applyAlignment="1">
      <alignment horizontal="center"/>
    </xf>
    <xf numFmtId="178" fontId="3" fillId="0" borderId="0" xfId="0" applyNumberFormat="1" applyFont="1" applyFill="1" applyAlignment="1">
      <alignment vertical="top" wrapText="1"/>
    </xf>
    <xf numFmtId="169" fontId="3" fillId="0" borderId="0" xfId="0" applyNumberFormat="1" applyFont="1" applyFill="1" applyAlignment="1">
      <alignment/>
    </xf>
    <xf numFmtId="4" fontId="3" fillId="0" borderId="19" xfId="95" applyNumberFormat="1" applyFont="1" applyFill="1" applyBorder="1" applyAlignment="1">
      <alignment horizontal="center" vertical="center" wrapText="1"/>
      <protection/>
    </xf>
    <xf numFmtId="180" fontId="3" fillId="0" borderId="0" xfId="0" applyNumberFormat="1" applyFont="1" applyFill="1" applyBorder="1" applyAlignment="1">
      <alignment/>
    </xf>
    <xf numFmtId="172" fontId="3" fillId="0" borderId="19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wrapText="1"/>
    </xf>
    <xf numFmtId="0" fontId="19" fillId="0" borderId="0" xfId="105" applyFont="1" applyFill="1" applyAlignment="1">
      <alignment horizontal="center" vertical="center"/>
      <protection/>
    </xf>
    <xf numFmtId="1" fontId="7" fillId="0" borderId="0" xfId="0" applyNumberFormat="1" applyFont="1" applyFill="1" applyBorder="1" applyAlignment="1">
      <alignment horizontal="center" vertical="top"/>
    </xf>
    <xf numFmtId="0" fontId="7" fillId="0" borderId="0" xfId="108" applyFont="1" applyFill="1" applyBorder="1" applyAlignment="1">
      <alignment horizontal="center"/>
      <protection/>
    </xf>
    <xf numFmtId="0" fontId="7" fillId="0" borderId="0" xfId="0" applyFont="1" applyFill="1" applyAlignment="1">
      <alignment horizontal="center" wrapText="1"/>
    </xf>
    <xf numFmtId="0" fontId="7" fillId="0" borderId="0" xfId="95" applyFont="1" applyFill="1" applyBorder="1" applyAlignment="1">
      <alignment horizontal="center" vertical="center" wrapText="1"/>
      <protection/>
    </xf>
    <xf numFmtId="49" fontId="3" fillId="0" borderId="0" xfId="95" applyNumberFormat="1" applyFont="1" applyFill="1" applyAlignment="1">
      <alignment horizontal="left" vertical="center" wrapText="1"/>
      <protection/>
    </xf>
    <xf numFmtId="0" fontId="3" fillId="0" borderId="0" xfId="95" applyFont="1" applyFill="1" applyAlignment="1">
      <alignment horizontal="left" vertical="top" wrapText="1"/>
      <protection/>
    </xf>
    <xf numFmtId="0" fontId="16" fillId="0" borderId="0" xfId="95" applyFont="1" applyFill="1" applyBorder="1" applyAlignment="1">
      <alignment horizontal="center" vertical="center" wrapText="1"/>
      <protection/>
    </xf>
    <xf numFmtId="0" fontId="13" fillId="0" borderId="0" xfId="95" applyFont="1" applyFill="1" applyAlignment="1">
      <alignment horizontal="center"/>
      <protection/>
    </xf>
    <xf numFmtId="0" fontId="3" fillId="0" borderId="19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left" textRotation="90" wrapText="1" readingOrder="1"/>
    </xf>
    <xf numFmtId="0" fontId="3" fillId="0" borderId="28" xfId="0" applyFont="1" applyFill="1" applyBorder="1" applyAlignment="1">
      <alignment horizontal="center" vertical="center" textRotation="90" wrapText="1"/>
    </xf>
    <xf numFmtId="49" fontId="3" fillId="0" borderId="21" xfId="0" applyNumberFormat="1" applyFont="1" applyFill="1" applyBorder="1" applyAlignment="1">
      <alignment horizontal="center" vertical="center" wrapText="1"/>
    </xf>
    <xf numFmtId="2" fontId="7" fillId="0" borderId="21" xfId="105" applyNumberFormat="1" applyFont="1" applyFill="1" applyBorder="1" applyAlignment="1">
      <alignment horizontal="center" vertical="center" wrapText="1"/>
      <protection/>
    </xf>
    <xf numFmtId="171" fontId="3" fillId="0" borderId="21" xfId="105" applyNumberFormat="1" applyFont="1" applyFill="1" applyBorder="1" applyAlignment="1">
      <alignment horizontal="center" vertical="center" wrapText="1"/>
      <protection/>
    </xf>
    <xf numFmtId="171" fontId="7" fillId="0" borderId="21" xfId="105" applyNumberFormat="1" applyFont="1" applyFill="1" applyBorder="1" applyAlignment="1">
      <alignment horizontal="center" vertical="center" wrapText="1"/>
      <protection/>
    </xf>
    <xf numFmtId="0" fontId="3" fillId="0" borderId="19" xfId="0" applyFont="1" applyFill="1" applyBorder="1" applyAlignment="1">
      <alignment horizontal="center" vertical="top" wrapText="1"/>
    </xf>
    <xf numFmtId="2" fontId="3" fillId="0" borderId="21" xfId="0" applyNumberFormat="1" applyFont="1" applyFill="1" applyBorder="1" applyAlignment="1">
      <alignment horizontal="center"/>
    </xf>
    <xf numFmtId="171" fontId="3" fillId="0" borderId="21" xfId="0" applyNumberFormat="1" applyFont="1" applyFill="1" applyBorder="1" applyAlignment="1">
      <alignment horizontal="center"/>
    </xf>
    <xf numFmtId="171" fontId="3" fillId="0" borderId="21" xfId="0" applyNumberFormat="1" applyFont="1" applyFill="1" applyBorder="1" applyAlignment="1">
      <alignment/>
    </xf>
    <xf numFmtId="171" fontId="3" fillId="0" borderId="21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textRotation="90" wrapText="1"/>
    </xf>
    <xf numFmtId="2" fontId="3" fillId="0" borderId="24" xfId="0" applyNumberFormat="1" applyFont="1" applyFill="1" applyBorder="1" applyAlignment="1">
      <alignment horizontal="center" vertical="center" wrapText="1"/>
    </xf>
    <xf numFmtId="2" fontId="3" fillId="0" borderId="27" xfId="0" applyNumberFormat="1" applyFont="1" applyFill="1" applyBorder="1" applyAlignment="1">
      <alignment horizontal="left" vertical="center" wrapText="1"/>
    </xf>
    <xf numFmtId="3" fontId="3" fillId="0" borderId="27" xfId="0" applyNumberFormat="1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 vertical="center" wrapText="1"/>
    </xf>
    <xf numFmtId="0" fontId="3" fillId="0" borderId="21" xfId="100" applyFont="1" applyFill="1" applyBorder="1" applyAlignment="1">
      <alignment horizontal="center" vertical="center" wrapText="1"/>
      <protection/>
    </xf>
    <xf numFmtId="2" fontId="3" fillId="0" borderId="21" xfId="0" applyNumberFormat="1" applyFont="1" applyFill="1" applyBorder="1" applyAlignment="1">
      <alignment/>
    </xf>
    <xf numFmtId="171" fontId="7" fillId="0" borderId="29" xfId="0" applyNumberFormat="1" applyFont="1" applyFill="1" applyBorder="1" applyAlignment="1">
      <alignment horizontal="center"/>
    </xf>
    <xf numFmtId="4" fontId="7" fillId="0" borderId="21" xfId="95" applyNumberFormat="1" applyFont="1" applyFill="1" applyBorder="1" applyAlignment="1">
      <alignment horizontal="center" vertical="center" wrapText="1"/>
      <protection/>
    </xf>
    <xf numFmtId="4" fontId="3" fillId="0" borderId="21" xfId="95" applyNumberFormat="1" applyFont="1" applyFill="1" applyBorder="1" applyAlignment="1">
      <alignment horizontal="center" vertical="center" wrapText="1"/>
      <protection/>
    </xf>
    <xf numFmtId="175" fontId="3" fillId="0" borderId="21" xfId="95" applyNumberFormat="1" applyFont="1" applyFill="1" applyBorder="1" applyAlignment="1">
      <alignment horizontal="center" vertical="center" wrapText="1"/>
      <protection/>
    </xf>
    <xf numFmtId="175" fontId="3" fillId="0" borderId="29" xfId="95" applyNumberFormat="1" applyFont="1" applyFill="1" applyBorder="1" applyAlignment="1">
      <alignment horizontal="center" vertical="center" wrapText="1"/>
      <protection/>
    </xf>
    <xf numFmtId="2" fontId="7" fillId="0" borderId="30" xfId="0" applyNumberFormat="1" applyFont="1" applyFill="1" applyBorder="1" applyAlignment="1">
      <alignment horizontal="center" vertical="center" wrapText="1"/>
    </xf>
    <xf numFmtId="2" fontId="7" fillId="0" borderId="31" xfId="0" applyNumberFormat="1" applyFont="1" applyFill="1" applyBorder="1" applyAlignment="1">
      <alignment horizontal="left" vertical="center" wrapText="1"/>
    </xf>
    <xf numFmtId="2" fontId="7" fillId="0" borderId="31" xfId="0" applyNumberFormat="1" applyFont="1" applyFill="1" applyBorder="1" applyAlignment="1">
      <alignment horizontal="center" vertical="center"/>
    </xf>
    <xf numFmtId="1" fontId="7" fillId="0" borderId="31" xfId="105" applyNumberFormat="1" applyFont="1" applyFill="1" applyBorder="1" applyAlignment="1">
      <alignment horizontal="center" vertical="center" wrapText="1"/>
      <protection/>
    </xf>
    <xf numFmtId="2" fontId="7" fillId="0" borderId="31" xfId="105" applyNumberFormat="1" applyFont="1" applyFill="1" applyBorder="1" applyAlignment="1">
      <alignment horizontal="center" vertical="center" wrapText="1"/>
      <protection/>
    </xf>
    <xf numFmtId="171" fontId="7" fillId="0" borderId="32" xfId="105" applyNumberFormat="1" applyFont="1" applyFill="1" applyBorder="1" applyAlignment="1">
      <alignment horizontal="center" vertical="center" wrapText="1"/>
      <protection/>
    </xf>
    <xf numFmtId="1" fontId="3" fillId="0" borderId="27" xfId="105" applyNumberFormat="1" applyFont="1" applyFill="1" applyBorder="1" applyAlignment="1">
      <alignment horizontal="center" vertical="center" wrapText="1"/>
      <protection/>
    </xf>
    <xf numFmtId="2" fontId="3" fillId="0" borderId="27" xfId="105" applyNumberFormat="1" applyFont="1" applyFill="1" applyBorder="1" applyAlignment="1">
      <alignment horizontal="center" vertical="center" wrapText="1"/>
      <protection/>
    </xf>
    <xf numFmtId="14" fontId="3" fillId="0" borderId="27" xfId="105" applyNumberFormat="1" applyFont="1" applyFill="1" applyBorder="1" applyAlignment="1">
      <alignment horizontal="center" vertical="center" wrapText="1"/>
      <protection/>
    </xf>
    <xf numFmtId="171" fontId="3" fillId="0" borderId="27" xfId="105" applyNumberFormat="1" applyFont="1" applyFill="1" applyBorder="1" applyAlignment="1">
      <alignment horizontal="center" vertical="center" wrapText="1"/>
      <protection/>
    </xf>
    <xf numFmtId="171" fontId="3" fillId="0" borderId="29" xfId="105" applyNumberFormat="1" applyFont="1" applyFill="1" applyBorder="1" applyAlignment="1">
      <alignment horizontal="center" vertical="center" wrapText="1"/>
      <protection/>
    </xf>
    <xf numFmtId="172" fontId="3" fillId="0" borderId="0" xfId="0" applyNumberFormat="1" applyFont="1" applyFill="1" applyAlignment="1">
      <alignment/>
    </xf>
    <xf numFmtId="0" fontId="3" fillId="0" borderId="19" xfId="0" applyFont="1" applyFill="1" applyBorder="1" applyAlignment="1">
      <alignment horizontal="left" vertical="center" textRotation="90" wrapText="1" readingOrder="1"/>
    </xf>
    <xf numFmtId="0" fontId="3" fillId="0" borderId="33" xfId="100" applyFont="1" applyFill="1" applyBorder="1" applyAlignment="1">
      <alignment horizontal="center" vertical="center" wrapText="1"/>
      <protection/>
    </xf>
    <xf numFmtId="171" fontId="17" fillId="0" borderId="29" xfId="124" applyNumberFormat="1" applyFont="1" applyFill="1" applyBorder="1" applyAlignment="1">
      <alignment horizontal="center" vertical="center" wrapText="1"/>
    </xf>
    <xf numFmtId="49" fontId="11" fillId="0" borderId="19" xfId="95" applyNumberFormat="1" applyFont="1" applyFill="1" applyBorder="1" applyAlignment="1">
      <alignment horizontal="center" vertical="center" wrapText="1"/>
      <protection/>
    </xf>
    <xf numFmtId="0" fontId="3" fillId="0" borderId="21" xfId="100" applyFont="1" applyFill="1" applyBorder="1" applyAlignment="1">
      <alignment horizontal="center" vertical="center"/>
      <protection/>
    </xf>
    <xf numFmtId="2" fontId="7" fillId="0" borderId="0" xfId="105" applyNumberFormat="1" applyFont="1" applyFill="1" applyBorder="1" applyAlignment="1">
      <alignment horizontal="center" vertical="center" wrapText="1"/>
      <protection/>
    </xf>
    <xf numFmtId="171" fontId="3" fillId="0" borderId="0" xfId="105" applyNumberFormat="1" applyFont="1" applyFill="1" applyBorder="1" applyAlignment="1">
      <alignment horizontal="center" vertical="center" wrapText="1"/>
      <protection/>
    </xf>
    <xf numFmtId="171" fontId="7" fillId="0" borderId="0" xfId="105" applyNumberFormat="1" applyFont="1" applyFill="1" applyBorder="1" applyAlignment="1">
      <alignment horizontal="center" vertical="center" wrapText="1"/>
      <protection/>
    </xf>
    <xf numFmtId="1" fontId="3" fillId="0" borderId="21" xfId="105" applyNumberFormat="1" applyFont="1" applyFill="1" applyBorder="1" applyAlignment="1">
      <alignment horizontal="center" vertical="center" wrapText="1"/>
      <protection/>
    </xf>
    <xf numFmtId="1" fontId="3" fillId="0" borderId="21" xfId="0" applyNumberFormat="1" applyFont="1" applyFill="1" applyBorder="1" applyAlignment="1">
      <alignment horizontal="center" vertical="center"/>
    </xf>
    <xf numFmtId="1" fontId="7" fillId="0" borderId="21" xfId="105" applyNumberFormat="1" applyFont="1" applyFill="1" applyBorder="1" applyAlignment="1">
      <alignment horizontal="center" vertical="center" wrapText="1"/>
      <protection/>
    </xf>
    <xf numFmtId="1" fontId="7" fillId="0" borderId="29" xfId="0" applyNumberFormat="1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 wrapText="1"/>
    </xf>
    <xf numFmtId="1" fontId="3" fillId="0" borderId="23" xfId="105" applyNumberFormat="1" applyFont="1" applyFill="1" applyBorder="1" applyAlignment="1">
      <alignment horizontal="center" vertical="center" wrapText="1"/>
      <protection/>
    </xf>
    <xf numFmtId="1" fontId="3" fillId="0" borderId="23" xfId="0" applyNumberFormat="1" applyFont="1" applyFill="1" applyBorder="1" applyAlignment="1">
      <alignment horizontal="center" vertical="center"/>
    </xf>
    <xf numFmtId="1" fontId="7" fillId="0" borderId="23" xfId="105" applyNumberFormat="1" applyFont="1" applyFill="1" applyBorder="1" applyAlignment="1">
      <alignment horizontal="center" vertical="center" wrapText="1"/>
      <protection/>
    </xf>
    <xf numFmtId="1" fontId="7" fillId="0" borderId="24" xfId="0" applyNumberFormat="1" applyFont="1" applyFill="1" applyBorder="1" applyAlignment="1">
      <alignment horizontal="center" vertical="center"/>
    </xf>
    <xf numFmtId="3" fontId="3" fillId="0" borderId="21" xfId="0" applyNumberFormat="1" applyFont="1" applyFill="1" applyBorder="1" applyAlignment="1">
      <alignment horizontal="center" vertical="center" wrapText="1"/>
    </xf>
    <xf numFmtId="171" fontId="7" fillId="0" borderId="0" xfId="0" applyNumberFormat="1" applyFont="1" applyFill="1" applyBorder="1" applyAlignment="1">
      <alignment horizontal="center"/>
    </xf>
    <xf numFmtId="0" fontId="3" fillId="0" borderId="35" xfId="100" applyFont="1" applyFill="1" applyBorder="1" applyAlignment="1">
      <alignment horizontal="center" vertical="center"/>
      <protection/>
    </xf>
    <xf numFmtId="2" fontId="7" fillId="0" borderId="35" xfId="0" applyNumberFormat="1" applyFont="1" applyFill="1" applyBorder="1" applyAlignment="1">
      <alignment horizontal="center" vertical="center" wrapText="1"/>
    </xf>
    <xf numFmtId="2" fontId="3" fillId="0" borderId="35" xfId="0" applyNumberFormat="1" applyFont="1" applyFill="1" applyBorder="1" applyAlignment="1">
      <alignment horizontal="center" vertical="center" wrapText="1"/>
    </xf>
    <xf numFmtId="2" fontId="3" fillId="0" borderId="35" xfId="0" applyNumberFormat="1" applyFont="1" applyFill="1" applyBorder="1" applyAlignment="1">
      <alignment horizontal="center" wrapText="1"/>
    </xf>
    <xf numFmtId="1" fontId="7" fillId="0" borderId="35" xfId="0" applyNumberFormat="1" applyFont="1" applyFill="1" applyBorder="1" applyAlignment="1">
      <alignment horizontal="center" vertical="center" wrapText="1"/>
    </xf>
    <xf numFmtId="2" fontId="7" fillId="0" borderId="36" xfId="0" applyNumberFormat="1" applyFont="1" applyFill="1" applyBorder="1" applyAlignment="1">
      <alignment horizontal="center" vertical="center" wrapText="1"/>
    </xf>
    <xf numFmtId="2" fontId="7" fillId="0" borderId="23" xfId="0" applyNumberFormat="1" applyFont="1" applyFill="1" applyBorder="1" applyAlignment="1">
      <alignment horizontal="left" vertical="center" wrapText="1"/>
    </xf>
    <xf numFmtId="2" fontId="3" fillId="0" borderId="23" xfId="0" applyNumberFormat="1" applyFont="1" applyFill="1" applyBorder="1" applyAlignment="1">
      <alignment horizontal="left" vertical="center" wrapText="1"/>
    </xf>
    <xf numFmtId="2" fontId="3" fillId="0" borderId="23" xfId="0" applyNumberFormat="1" applyFont="1" applyFill="1" applyBorder="1" applyAlignment="1">
      <alignment horizontal="left" wrapText="1"/>
    </xf>
    <xf numFmtId="2" fontId="7" fillId="0" borderId="24" xfId="0" applyNumberFormat="1" applyFont="1" applyFill="1" applyBorder="1" applyAlignment="1">
      <alignment horizontal="left" vertical="center" wrapText="1"/>
    </xf>
    <xf numFmtId="0" fontId="3" fillId="0" borderId="37" xfId="100" applyFont="1" applyFill="1" applyBorder="1" applyAlignment="1">
      <alignment vertical="center" wrapText="1"/>
      <protection/>
    </xf>
    <xf numFmtId="49" fontId="11" fillId="0" borderId="21" xfId="95" applyNumberFormat="1" applyFont="1" applyFill="1" applyBorder="1" applyAlignment="1">
      <alignment horizontal="center" vertical="center" wrapText="1"/>
      <protection/>
    </xf>
    <xf numFmtId="2" fontId="3" fillId="0" borderId="0" xfId="0" applyNumberFormat="1" applyFont="1" applyFill="1" applyAlignment="1">
      <alignment wrapText="1"/>
    </xf>
    <xf numFmtId="2" fontId="68" fillId="0" borderId="0" xfId="0" applyNumberFormat="1" applyFont="1" applyFill="1" applyAlignment="1">
      <alignment/>
    </xf>
    <xf numFmtId="2" fontId="68" fillId="0" borderId="0" xfId="0" applyNumberFormat="1" applyFont="1" applyFill="1" applyAlignment="1">
      <alignment horizontal="center"/>
    </xf>
    <xf numFmtId="4" fontId="72" fillId="0" borderId="0" xfId="95" applyNumberFormat="1" applyFont="1" applyFill="1" applyAlignment="1">
      <alignment horizontal="center"/>
      <protection/>
    </xf>
    <xf numFmtId="4" fontId="7" fillId="0" borderId="0" xfId="95" applyNumberFormat="1" applyFont="1" applyFill="1" applyAlignment="1">
      <alignment horizontal="center"/>
      <protection/>
    </xf>
    <xf numFmtId="0" fontId="67" fillId="0" borderId="0" xfId="98" applyFont="1" applyFill="1" applyBorder="1" applyAlignment="1">
      <alignment horizontal="center" wrapText="1"/>
      <protection/>
    </xf>
    <xf numFmtId="0" fontId="69" fillId="0" borderId="0" xfId="89" applyFont="1" applyFill="1" applyAlignment="1">
      <alignment horizontal="center" vertical="center"/>
      <protection/>
    </xf>
    <xf numFmtId="0" fontId="73" fillId="0" borderId="0" xfId="89" applyFont="1" applyFill="1" applyAlignment="1">
      <alignment horizontal="center" vertical="top"/>
      <protection/>
    </xf>
    <xf numFmtId="0" fontId="3" fillId="0" borderId="38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textRotation="90" wrapText="1"/>
    </xf>
    <xf numFmtId="2" fontId="7" fillId="0" borderId="38" xfId="105" applyNumberFormat="1" applyFont="1" applyFill="1" applyBorder="1" applyAlignment="1">
      <alignment horizontal="center" vertical="center" wrapText="1"/>
      <protection/>
    </xf>
    <xf numFmtId="171" fontId="3" fillId="0" borderId="38" xfId="105" applyNumberFormat="1" applyFont="1" applyFill="1" applyBorder="1" applyAlignment="1">
      <alignment horizontal="center" vertical="center" wrapText="1"/>
      <protection/>
    </xf>
    <xf numFmtId="171" fontId="7" fillId="0" borderId="38" xfId="105" applyNumberFormat="1" applyFont="1" applyFill="1" applyBorder="1" applyAlignment="1">
      <alignment horizontal="center" vertical="center" wrapText="1"/>
      <protection/>
    </xf>
    <xf numFmtId="2" fontId="3" fillId="0" borderId="33" xfId="105" applyNumberFormat="1" applyFont="1" applyFill="1" applyBorder="1" applyAlignment="1">
      <alignment horizontal="center" vertical="center" wrapText="1"/>
      <protection/>
    </xf>
    <xf numFmtId="171" fontId="3" fillId="0" borderId="39" xfId="105" applyNumberFormat="1" applyFont="1" applyFill="1" applyBorder="1" applyAlignment="1">
      <alignment horizontal="center" vertical="center" wrapText="1"/>
      <protection/>
    </xf>
    <xf numFmtId="2" fontId="7" fillId="0" borderId="40" xfId="105" applyNumberFormat="1" applyFont="1" applyFill="1" applyBorder="1" applyAlignment="1">
      <alignment horizontal="center" vertical="center" wrapText="1"/>
      <protection/>
    </xf>
    <xf numFmtId="2" fontId="3" fillId="0" borderId="38" xfId="0" applyNumberFormat="1" applyFont="1" applyFill="1" applyBorder="1" applyAlignment="1">
      <alignment horizontal="center"/>
    </xf>
    <xf numFmtId="171" fontId="3" fillId="0" borderId="38" xfId="0" applyNumberFormat="1" applyFont="1" applyFill="1" applyBorder="1" applyAlignment="1">
      <alignment horizontal="center"/>
    </xf>
    <xf numFmtId="171" fontId="17" fillId="0" borderId="39" xfId="124" applyNumberFormat="1" applyFont="1" applyFill="1" applyBorder="1" applyAlignment="1">
      <alignment horizontal="center" vertical="center" wrapText="1"/>
    </xf>
    <xf numFmtId="49" fontId="3" fillId="0" borderId="38" xfId="0" applyNumberFormat="1" applyFont="1" applyFill="1" applyBorder="1" applyAlignment="1">
      <alignment horizontal="center" vertical="center" wrapText="1"/>
    </xf>
    <xf numFmtId="3" fontId="3" fillId="0" borderId="38" xfId="0" applyNumberFormat="1" applyFont="1" applyFill="1" applyBorder="1" applyAlignment="1">
      <alignment horizontal="center" vertical="center" wrapText="1"/>
    </xf>
    <xf numFmtId="49" fontId="3" fillId="0" borderId="39" xfId="0" applyNumberFormat="1" applyFont="1" applyFill="1" applyBorder="1" applyAlignment="1">
      <alignment horizontal="center" vertical="center" wrapText="1"/>
    </xf>
    <xf numFmtId="0" fontId="3" fillId="0" borderId="38" xfId="100" applyFont="1" applyFill="1" applyBorder="1" applyAlignment="1">
      <alignment horizontal="center" vertical="center" wrapText="1"/>
      <protection/>
    </xf>
    <xf numFmtId="2" fontId="3" fillId="0" borderId="38" xfId="0" applyNumberFormat="1" applyFont="1" applyFill="1" applyBorder="1" applyAlignment="1">
      <alignment/>
    </xf>
    <xf numFmtId="171" fontId="7" fillId="0" borderId="39" xfId="0" applyNumberFormat="1" applyFont="1" applyFill="1" applyBorder="1" applyAlignment="1">
      <alignment horizontal="center"/>
    </xf>
    <xf numFmtId="0" fontId="3" fillId="0" borderId="37" xfId="100" applyFont="1" applyFill="1" applyBorder="1" applyAlignment="1">
      <alignment horizontal="center" vertical="center" wrapText="1"/>
      <protection/>
    </xf>
    <xf numFmtId="0" fontId="3" fillId="0" borderId="41" xfId="100" applyFont="1" applyFill="1" applyBorder="1" applyAlignment="1">
      <alignment horizontal="center" vertical="center" wrapText="1"/>
      <protection/>
    </xf>
    <xf numFmtId="49" fontId="11" fillId="0" borderId="38" xfId="95" applyNumberFormat="1" applyFont="1" applyFill="1" applyBorder="1" applyAlignment="1">
      <alignment horizontal="center" vertical="center" wrapText="1"/>
      <protection/>
    </xf>
    <xf numFmtId="4" fontId="7" fillId="0" borderId="38" xfId="95" applyNumberFormat="1" applyFont="1" applyFill="1" applyBorder="1" applyAlignment="1">
      <alignment horizontal="center" vertical="center" wrapText="1"/>
      <protection/>
    </xf>
    <xf numFmtId="4" fontId="3" fillId="0" borderId="38" xfId="95" applyNumberFormat="1" applyFont="1" applyFill="1" applyBorder="1" applyAlignment="1">
      <alignment horizontal="center" vertical="center" wrapText="1"/>
      <protection/>
    </xf>
    <xf numFmtId="175" fontId="3" fillId="0" borderId="38" xfId="95" applyNumberFormat="1" applyFont="1" applyFill="1" applyBorder="1" applyAlignment="1">
      <alignment horizontal="center" vertical="center" wrapText="1"/>
      <protection/>
    </xf>
    <xf numFmtId="175" fontId="3" fillId="0" borderId="39" xfId="95" applyNumberFormat="1" applyFont="1" applyFill="1" applyBorder="1" applyAlignment="1">
      <alignment horizontal="center" vertical="center" wrapText="1"/>
      <protection/>
    </xf>
    <xf numFmtId="171" fontId="7" fillId="0" borderId="31" xfId="105" applyNumberFormat="1" applyFont="1" applyFill="1" applyBorder="1" applyAlignment="1">
      <alignment horizontal="center" vertical="center" wrapText="1"/>
      <protection/>
    </xf>
    <xf numFmtId="171" fontId="15" fillId="0" borderId="27" xfId="124" applyNumberFormat="1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top" textRotation="90" wrapText="1"/>
    </xf>
    <xf numFmtId="0" fontId="3" fillId="0" borderId="26" xfId="0" applyFont="1" applyFill="1" applyBorder="1" applyAlignment="1">
      <alignment horizontal="center" vertical="center" textRotation="90" wrapText="1"/>
    </xf>
    <xf numFmtId="0" fontId="3" fillId="0" borderId="0" xfId="0" applyFont="1" applyFill="1" applyAlignment="1">
      <alignment horizontal="left" vertical="center" wrapText="1"/>
    </xf>
    <xf numFmtId="0" fontId="3" fillId="0" borderId="25" xfId="0" applyFont="1" applyFill="1" applyBorder="1" applyAlignment="1">
      <alignment horizontal="center" vertical="center" textRotation="90" wrapText="1"/>
    </xf>
    <xf numFmtId="0" fontId="3" fillId="0" borderId="19" xfId="0" applyFont="1" applyFill="1" applyBorder="1" applyAlignment="1">
      <alignment horizontal="center" vertical="center" textRotation="90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left" vertical="top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105" applyFont="1" applyFill="1" applyAlignment="1">
      <alignment horizontal="center" vertical="center"/>
      <protection/>
    </xf>
    <xf numFmtId="0" fontId="3" fillId="0" borderId="0" xfId="105" applyFont="1" applyFill="1" applyAlignment="1">
      <alignment horizontal="center" vertical="top"/>
      <protection/>
    </xf>
    <xf numFmtId="0" fontId="3" fillId="0" borderId="5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19" fillId="0" borderId="0" xfId="105" applyFont="1" applyFill="1" applyAlignment="1">
      <alignment horizontal="center" vertical="center"/>
      <protection/>
    </xf>
    <xf numFmtId="1" fontId="7" fillId="0" borderId="0" xfId="0" applyNumberFormat="1" applyFont="1" applyFill="1" applyBorder="1" applyAlignment="1">
      <alignment horizontal="center" vertical="top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0" fontId="3" fillId="0" borderId="49" xfId="0" applyFont="1" applyFill="1" applyBorder="1" applyAlignment="1">
      <alignment horizontal="center" vertical="center" textRotation="90" wrapText="1"/>
    </xf>
    <xf numFmtId="0" fontId="3" fillId="0" borderId="21" xfId="0" applyFont="1" applyFill="1" applyBorder="1" applyAlignment="1">
      <alignment horizontal="center" vertical="center" textRotation="90" wrapText="1"/>
    </xf>
    <xf numFmtId="0" fontId="3" fillId="0" borderId="55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7" fillId="0" borderId="0" xfId="98" applyFont="1" applyFill="1" applyBorder="1" applyAlignment="1">
      <alignment horizontal="center"/>
      <protection/>
    </xf>
    <xf numFmtId="0" fontId="7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74" fillId="0" borderId="19" xfId="100" applyFont="1" applyFill="1" applyBorder="1" applyAlignment="1">
      <alignment horizontal="center" vertical="center" wrapText="1"/>
      <protection/>
    </xf>
    <xf numFmtId="0" fontId="3" fillId="0" borderId="26" xfId="100" applyFont="1" applyFill="1" applyBorder="1" applyAlignment="1">
      <alignment horizontal="center" vertical="center"/>
      <protection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74" fillId="0" borderId="21" xfId="100" applyFont="1" applyFill="1" applyBorder="1" applyAlignment="1">
      <alignment horizontal="center" vertical="center" wrapText="1"/>
      <protection/>
    </xf>
    <xf numFmtId="0" fontId="3" fillId="0" borderId="52" xfId="100" applyFont="1" applyFill="1" applyBorder="1" applyAlignment="1">
      <alignment horizontal="center" vertical="center" wrapText="1"/>
      <protection/>
    </xf>
    <xf numFmtId="0" fontId="3" fillId="0" borderId="23" xfId="100" applyFont="1" applyFill="1" applyBorder="1" applyAlignment="1">
      <alignment horizontal="center" vertical="center" wrapText="1"/>
      <protection/>
    </xf>
    <xf numFmtId="0" fontId="3" fillId="0" borderId="25" xfId="100" applyFont="1" applyFill="1" applyBorder="1" applyAlignment="1">
      <alignment horizontal="center" vertical="center" wrapText="1"/>
      <protection/>
    </xf>
    <xf numFmtId="0" fontId="3" fillId="0" borderId="19" xfId="100" applyFont="1" applyFill="1" applyBorder="1" applyAlignment="1">
      <alignment horizontal="center" vertical="center" wrapText="1"/>
      <protection/>
    </xf>
    <xf numFmtId="0" fontId="3" fillId="0" borderId="19" xfId="100" applyFont="1" applyFill="1" applyBorder="1" applyAlignment="1">
      <alignment horizontal="center" vertical="center"/>
      <protection/>
    </xf>
    <xf numFmtId="0" fontId="3" fillId="0" borderId="19" xfId="105" applyFont="1" applyFill="1" applyBorder="1" applyAlignment="1">
      <alignment horizontal="center" vertical="center" wrapText="1"/>
      <protection/>
    </xf>
    <xf numFmtId="0" fontId="3" fillId="0" borderId="19" xfId="0" applyFont="1" applyFill="1" applyBorder="1" applyAlignment="1">
      <alignment/>
    </xf>
    <xf numFmtId="0" fontId="3" fillId="0" borderId="26" xfId="100" applyFont="1" applyFill="1" applyBorder="1" applyAlignment="1">
      <alignment horizontal="center" vertical="center" wrapText="1"/>
      <protection/>
    </xf>
    <xf numFmtId="0" fontId="74" fillId="0" borderId="48" xfId="100" applyFont="1" applyFill="1" applyBorder="1" applyAlignment="1">
      <alignment horizontal="center" vertical="center" wrapText="1"/>
      <protection/>
    </xf>
    <xf numFmtId="0" fontId="3" fillId="0" borderId="45" xfId="100" applyFont="1" applyFill="1" applyBorder="1" applyAlignment="1">
      <alignment horizontal="center" vertical="center"/>
      <protection/>
    </xf>
    <xf numFmtId="0" fontId="3" fillId="0" borderId="46" xfId="100" applyFont="1" applyFill="1" applyBorder="1" applyAlignment="1">
      <alignment horizontal="center" vertical="center"/>
      <protection/>
    </xf>
    <xf numFmtId="0" fontId="3" fillId="0" borderId="47" xfId="100" applyFont="1" applyFill="1" applyBorder="1" applyAlignment="1">
      <alignment horizontal="center" vertical="center"/>
      <protection/>
    </xf>
    <xf numFmtId="0" fontId="3" fillId="0" borderId="49" xfId="108" applyFont="1" applyFill="1" applyBorder="1" applyAlignment="1">
      <alignment horizontal="center" vertical="center" wrapText="1"/>
      <protection/>
    </xf>
    <xf numFmtId="0" fontId="3" fillId="0" borderId="50" xfId="108" applyFont="1" applyFill="1" applyBorder="1" applyAlignment="1">
      <alignment horizontal="center" vertical="center" wrapText="1"/>
      <protection/>
    </xf>
    <xf numFmtId="0" fontId="3" fillId="0" borderId="51" xfId="108" applyFont="1" applyFill="1" applyBorder="1" applyAlignment="1">
      <alignment horizontal="center" vertical="center" wrapText="1"/>
      <protection/>
    </xf>
    <xf numFmtId="0" fontId="74" fillId="0" borderId="38" xfId="100" applyFont="1" applyFill="1" applyBorder="1" applyAlignment="1">
      <alignment horizontal="center" vertical="center" wrapText="1"/>
      <protection/>
    </xf>
    <xf numFmtId="0" fontId="3" fillId="0" borderId="22" xfId="100" applyFont="1" applyFill="1" applyBorder="1" applyAlignment="1">
      <alignment horizontal="center" vertical="center" wrapText="1"/>
      <protection/>
    </xf>
    <xf numFmtId="0" fontId="3" fillId="0" borderId="33" xfId="100" applyFont="1" applyFill="1" applyBorder="1" applyAlignment="1">
      <alignment horizontal="center" vertical="center" wrapText="1"/>
      <protection/>
    </xf>
    <xf numFmtId="0" fontId="3" fillId="0" borderId="21" xfId="100" applyFont="1" applyFill="1" applyBorder="1" applyAlignment="1">
      <alignment horizontal="center" vertical="center"/>
      <protection/>
    </xf>
    <xf numFmtId="0" fontId="7" fillId="0" borderId="0" xfId="108" applyFont="1" applyFill="1" applyBorder="1" applyAlignment="1">
      <alignment horizontal="center"/>
      <protection/>
    </xf>
    <xf numFmtId="0" fontId="3" fillId="0" borderId="21" xfId="100" applyFont="1" applyFill="1" applyBorder="1" applyAlignment="1">
      <alignment horizontal="center" vertical="center" wrapText="1"/>
      <protection/>
    </xf>
    <xf numFmtId="0" fontId="3" fillId="0" borderId="48" xfId="100" applyFont="1" applyFill="1" applyBorder="1" applyAlignment="1">
      <alignment horizontal="center" vertical="center" wrapText="1"/>
      <protection/>
    </xf>
    <xf numFmtId="0" fontId="3" fillId="0" borderId="58" xfId="100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/>
    </xf>
    <xf numFmtId="0" fontId="3" fillId="0" borderId="59" xfId="100" applyFont="1" applyFill="1" applyBorder="1" applyAlignment="1">
      <alignment horizontal="center" vertical="center" wrapText="1"/>
      <protection/>
    </xf>
    <xf numFmtId="0" fontId="3" fillId="0" borderId="20" xfId="100" applyFont="1" applyFill="1" applyBorder="1" applyAlignment="1">
      <alignment horizontal="center" vertical="center" wrapText="1"/>
      <protection/>
    </xf>
    <xf numFmtId="0" fontId="3" fillId="0" borderId="60" xfId="100" applyFont="1" applyFill="1" applyBorder="1" applyAlignment="1">
      <alignment horizontal="center" vertical="center" wrapText="1"/>
      <protection/>
    </xf>
    <xf numFmtId="0" fontId="3" fillId="0" borderId="61" xfId="100" applyFont="1" applyFill="1" applyBorder="1" applyAlignment="1">
      <alignment horizontal="center" vertical="center" wrapText="1"/>
      <protection/>
    </xf>
    <xf numFmtId="0" fontId="3" fillId="0" borderId="34" xfId="100" applyFont="1" applyFill="1" applyBorder="1" applyAlignment="1">
      <alignment horizontal="center" vertical="center" wrapText="1"/>
      <protection/>
    </xf>
    <xf numFmtId="0" fontId="3" fillId="0" borderId="42" xfId="100" applyFont="1" applyFill="1" applyBorder="1" applyAlignment="1">
      <alignment horizontal="center" vertical="center" wrapText="1"/>
      <protection/>
    </xf>
    <xf numFmtId="0" fontId="3" fillId="0" borderId="43" xfId="100" applyFont="1" applyFill="1" applyBorder="1" applyAlignment="1">
      <alignment horizontal="center" vertical="center" wrapText="1"/>
      <protection/>
    </xf>
    <xf numFmtId="0" fontId="3" fillId="0" borderId="44" xfId="100" applyFont="1" applyFill="1" applyBorder="1" applyAlignment="1">
      <alignment horizontal="center" vertical="center" wrapText="1"/>
      <protection/>
    </xf>
    <xf numFmtId="0" fontId="3" fillId="0" borderId="28" xfId="100" applyFont="1" applyFill="1" applyBorder="1" applyAlignment="1">
      <alignment horizontal="center" vertical="center" wrapText="1"/>
      <protection/>
    </xf>
    <xf numFmtId="0" fontId="3" fillId="0" borderId="0" xfId="100" applyFont="1" applyFill="1" applyBorder="1" applyAlignment="1">
      <alignment horizontal="center" vertical="center" wrapText="1"/>
      <protection/>
    </xf>
    <xf numFmtId="0" fontId="3" fillId="0" borderId="62" xfId="100" applyFont="1" applyFill="1" applyBorder="1" applyAlignment="1">
      <alignment horizontal="center" vertical="center" wrapText="1"/>
      <protection/>
    </xf>
    <xf numFmtId="0" fontId="3" fillId="0" borderId="45" xfId="100" applyFont="1" applyFill="1" applyBorder="1" applyAlignment="1">
      <alignment horizontal="center" vertical="center" wrapText="1"/>
      <protection/>
    </xf>
    <xf numFmtId="0" fontId="3" fillId="0" borderId="46" xfId="100" applyFont="1" applyFill="1" applyBorder="1" applyAlignment="1">
      <alignment horizontal="center" vertical="center" wrapText="1"/>
      <protection/>
    </xf>
    <xf numFmtId="0" fontId="3" fillId="0" borderId="47" xfId="100" applyFont="1" applyFill="1" applyBorder="1" applyAlignment="1">
      <alignment horizontal="center" vertical="center" wrapText="1"/>
      <protection/>
    </xf>
    <xf numFmtId="0" fontId="3" fillId="0" borderId="48" xfId="100" applyFont="1" applyFill="1" applyBorder="1" applyAlignment="1">
      <alignment horizontal="center" vertical="center"/>
      <protection/>
    </xf>
    <xf numFmtId="0" fontId="3" fillId="0" borderId="22" xfId="100" applyFont="1" applyFill="1" applyBorder="1" applyAlignment="1">
      <alignment horizontal="center" vertical="center"/>
      <protection/>
    </xf>
    <xf numFmtId="0" fontId="3" fillId="0" borderId="55" xfId="100" applyFont="1" applyFill="1" applyBorder="1" applyAlignment="1">
      <alignment horizontal="center" vertical="center" wrapText="1"/>
      <protection/>
    </xf>
    <xf numFmtId="0" fontId="3" fillId="0" borderId="63" xfId="100" applyFont="1" applyFill="1" applyBorder="1" applyAlignment="1">
      <alignment horizontal="center" vertical="center" wrapText="1"/>
      <protection/>
    </xf>
    <xf numFmtId="0" fontId="3" fillId="0" borderId="56" xfId="100" applyFont="1" applyFill="1" applyBorder="1" applyAlignment="1">
      <alignment horizontal="center" vertical="center" wrapText="1"/>
      <protection/>
    </xf>
    <xf numFmtId="0" fontId="3" fillId="0" borderId="42" xfId="100" applyFont="1" applyFill="1" applyBorder="1" applyAlignment="1">
      <alignment horizontal="center" vertical="center"/>
      <protection/>
    </xf>
    <xf numFmtId="0" fontId="3" fillId="0" borderId="43" xfId="100" applyFont="1" applyFill="1" applyBorder="1" applyAlignment="1">
      <alignment horizontal="center" vertical="center"/>
      <protection/>
    </xf>
    <xf numFmtId="0" fontId="3" fillId="0" borderId="54" xfId="100" applyFont="1" applyFill="1" applyBorder="1" applyAlignment="1">
      <alignment horizontal="center" vertical="center"/>
      <protection/>
    </xf>
    <xf numFmtId="0" fontId="3" fillId="0" borderId="38" xfId="100" applyFont="1" applyFill="1" applyBorder="1" applyAlignment="1">
      <alignment horizontal="center" vertical="center" wrapText="1"/>
      <protection/>
    </xf>
    <xf numFmtId="49" fontId="3" fillId="0" borderId="0" xfId="95" applyNumberFormat="1" applyFont="1" applyFill="1" applyAlignment="1">
      <alignment horizontal="left" vertical="center" wrapText="1"/>
      <protection/>
    </xf>
    <xf numFmtId="0" fontId="3" fillId="0" borderId="0" xfId="95" applyFont="1" applyFill="1" applyAlignment="1">
      <alignment horizontal="left" vertical="top" wrapText="1"/>
      <protection/>
    </xf>
    <xf numFmtId="0" fontId="16" fillId="0" borderId="0" xfId="95" applyFont="1" applyFill="1" applyBorder="1" applyAlignment="1">
      <alignment horizontal="center" vertical="center" wrapText="1"/>
      <protection/>
    </xf>
    <xf numFmtId="0" fontId="13" fillId="0" borderId="0" xfId="95" applyFont="1" applyFill="1" applyAlignment="1">
      <alignment horizontal="center"/>
      <protection/>
    </xf>
    <xf numFmtId="49" fontId="9" fillId="0" borderId="52" xfId="95" applyNumberFormat="1" applyFont="1" applyFill="1" applyBorder="1" applyAlignment="1">
      <alignment horizontal="center" vertical="center" wrapText="1"/>
      <protection/>
    </xf>
    <xf numFmtId="49" fontId="9" fillId="0" borderId="23" xfId="95" applyNumberFormat="1" applyFont="1" applyFill="1" applyBorder="1" applyAlignment="1">
      <alignment horizontal="center" vertical="center" wrapText="1"/>
      <protection/>
    </xf>
    <xf numFmtId="0" fontId="10" fillId="0" borderId="25" xfId="95" applyFont="1" applyFill="1" applyBorder="1" applyAlignment="1">
      <alignment horizontal="center" vertical="center" wrapText="1"/>
      <protection/>
    </xf>
    <xf numFmtId="0" fontId="10" fillId="0" borderId="19" xfId="95" applyFont="1" applyFill="1" applyBorder="1" applyAlignment="1">
      <alignment horizontal="center" vertical="center" wrapText="1"/>
      <protection/>
    </xf>
    <xf numFmtId="0" fontId="7" fillId="0" borderId="23" xfId="95" applyFont="1" applyFill="1" applyBorder="1" applyAlignment="1">
      <alignment horizontal="left" vertical="center" wrapText="1"/>
      <protection/>
    </xf>
    <xf numFmtId="0" fontId="7" fillId="0" borderId="19" xfId="95" applyFont="1" applyFill="1" applyBorder="1" applyAlignment="1">
      <alignment horizontal="left" vertical="center" wrapText="1"/>
      <protection/>
    </xf>
    <xf numFmtId="0" fontId="3" fillId="0" borderId="49" xfId="95" applyFont="1" applyFill="1" applyBorder="1" applyAlignment="1">
      <alignment horizontal="center" vertical="center" wrapText="1"/>
      <protection/>
    </xf>
    <xf numFmtId="0" fontId="3" fillId="0" borderId="53" xfId="95" applyFont="1" applyFill="1" applyBorder="1" applyAlignment="1">
      <alignment horizontal="center" vertical="center" wrapText="1"/>
      <protection/>
    </xf>
    <xf numFmtId="0" fontId="67" fillId="0" borderId="0" xfId="98" applyFont="1" applyFill="1" applyBorder="1" applyAlignment="1">
      <alignment horizontal="center" wrapText="1"/>
      <protection/>
    </xf>
    <xf numFmtId="0" fontId="7" fillId="0" borderId="0" xfId="0" applyFont="1" applyFill="1" applyAlignment="1">
      <alignment horizontal="center" wrapText="1"/>
    </xf>
    <xf numFmtId="0" fontId="7" fillId="0" borderId="0" xfId="95" applyFont="1" applyFill="1" applyBorder="1" applyAlignment="1">
      <alignment horizontal="center" vertical="center" wrapText="1"/>
      <protection/>
    </xf>
    <xf numFmtId="0" fontId="69" fillId="0" borderId="0" xfId="89" applyFont="1" applyFill="1" applyAlignment="1">
      <alignment horizontal="center" vertical="center"/>
      <protection/>
    </xf>
    <xf numFmtId="0" fontId="73" fillId="0" borderId="0" xfId="89" applyFont="1" applyFill="1" applyAlignment="1">
      <alignment horizontal="center" vertical="top"/>
      <protection/>
    </xf>
    <xf numFmtId="49" fontId="8" fillId="0" borderId="0" xfId="95" applyNumberFormat="1" applyFont="1" applyFill="1" applyAlignment="1">
      <alignment horizontal="center" vertical="center"/>
      <protection/>
    </xf>
    <xf numFmtId="0" fontId="3" fillId="0" borderId="42" xfId="95" applyFont="1" applyFill="1" applyBorder="1" applyAlignment="1">
      <alignment horizontal="center" vertical="center" wrapText="1"/>
      <protection/>
    </xf>
    <xf numFmtId="0" fontId="3" fillId="0" borderId="43" xfId="95" applyFont="1" applyFill="1" applyBorder="1" applyAlignment="1">
      <alignment horizontal="center" vertical="center" wrapText="1"/>
      <protection/>
    </xf>
    <xf numFmtId="0" fontId="3" fillId="0" borderId="54" xfId="95" applyFont="1" applyFill="1" applyBorder="1" applyAlignment="1">
      <alignment horizontal="center" vertical="center" wrapText="1"/>
      <protection/>
    </xf>
  </cellXfs>
  <cellStyles count="118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Normal 2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Hyperlink" xfId="70"/>
    <cellStyle name="Currency" xfId="71"/>
    <cellStyle name="Currency [0]" xfId="72"/>
    <cellStyle name="Заголовок 1" xfId="73"/>
    <cellStyle name="Заголовок 1 2" xfId="74"/>
    <cellStyle name="Заголовок 2" xfId="75"/>
    <cellStyle name="Заголовок 2 2" xfId="76"/>
    <cellStyle name="Заголовок 3" xfId="77"/>
    <cellStyle name="Заголовок 3 2" xfId="78"/>
    <cellStyle name="Заголовок 4" xfId="79"/>
    <cellStyle name="Заголовок 4 2" xfId="80"/>
    <cellStyle name="Итог" xfId="81"/>
    <cellStyle name="Итог 2" xfId="82"/>
    <cellStyle name="Контрольная ячейка" xfId="83"/>
    <cellStyle name="Контрольная ячейка 2" xfId="84"/>
    <cellStyle name="Название" xfId="85"/>
    <cellStyle name="Название 2" xfId="86"/>
    <cellStyle name="Нейтральный" xfId="87"/>
    <cellStyle name="Нейтральный 2" xfId="88"/>
    <cellStyle name="Обычный 10" xfId="89"/>
    <cellStyle name="Обычный 12 2" xfId="90"/>
    <cellStyle name="Обычный 2" xfId="91"/>
    <cellStyle name="Обычный 2 2" xfId="92"/>
    <cellStyle name="Обычный 2 3" xfId="93"/>
    <cellStyle name="Обычный 3" xfId="94"/>
    <cellStyle name="Обычный 3 2" xfId="95"/>
    <cellStyle name="Обычный 3 2 2 2" xfId="96"/>
    <cellStyle name="Обычный 3 21" xfId="97"/>
    <cellStyle name="Обычный 4" xfId="98"/>
    <cellStyle name="Обычный 4 2" xfId="99"/>
    <cellStyle name="Обычный 5" xfId="100"/>
    <cellStyle name="Обычный 6" xfId="101"/>
    <cellStyle name="Обычный 6 2" xfId="102"/>
    <cellStyle name="Обычный 6 2 2" xfId="103"/>
    <cellStyle name="Обычный 6 2 3" xfId="104"/>
    <cellStyle name="Обычный 7" xfId="105"/>
    <cellStyle name="Обычный 7 2" xfId="106"/>
    <cellStyle name="Обычный 8" xfId="107"/>
    <cellStyle name="Обычный_Форматы по компаниям_last" xfId="108"/>
    <cellStyle name="Followed Hyperlink" xfId="109"/>
    <cellStyle name="Плохой" xfId="110"/>
    <cellStyle name="Плохой 2" xfId="111"/>
    <cellStyle name="Пояснение" xfId="112"/>
    <cellStyle name="Пояснение 2" xfId="113"/>
    <cellStyle name="Примечание" xfId="114"/>
    <cellStyle name="Примечание 2" xfId="115"/>
    <cellStyle name="Percent" xfId="116"/>
    <cellStyle name="Процентный 2" xfId="117"/>
    <cellStyle name="Процентный 3" xfId="118"/>
    <cellStyle name="Связанная ячейка" xfId="119"/>
    <cellStyle name="Связанная ячейка 2" xfId="120"/>
    <cellStyle name="Стиль 1" xfId="121"/>
    <cellStyle name="Текст предупреждения" xfId="122"/>
    <cellStyle name="Текст предупреждения 2" xfId="123"/>
    <cellStyle name="Comma" xfId="124"/>
    <cellStyle name="Comma [0]" xfId="125"/>
    <cellStyle name="Финансовый 2" xfId="126"/>
    <cellStyle name="Финансовый 2 2" xfId="127"/>
    <cellStyle name="Финансовый 2 2 2 2 2" xfId="128"/>
    <cellStyle name="Финансовый 3" xfId="129"/>
    <cellStyle name="Хороший" xfId="130"/>
    <cellStyle name="Хороший 2" xfId="1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DI48"/>
  <sheetViews>
    <sheetView tabSelected="1" view="pageBreakPreview" zoomScale="55" zoomScaleNormal="70" zoomScaleSheetLayoutView="55" zoomScalePageLayoutView="0" workbookViewId="0" topLeftCell="A1">
      <selection activeCell="Q44" sqref="Q44"/>
    </sheetView>
  </sheetViews>
  <sheetFormatPr defaultColWidth="9.00390625" defaultRowHeight="12.75"/>
  <cols>
    <col min="1" max="1" width="12.125" style="1" customWidth="1"/>
    <col min="2" max="2" width="99.125" style="1" customWidth="1"/>
    <col min="3" max="3" width="18.625" style="1" customWidth="1"/>
    <col min="4" max="4" width="6.75390625" style="1" customWidth="1"/>
    <col min="5" max="5" width="8.75390625" style="1" customWidth="1"/>
    <col min="6" max="6" width="7.375" style="1" customWidth="1"/>
    <col min="7" max="7" width="12.375" style="1" customWidth="1"/>
    <col min="8" max="8" width="8.25390625" style="1" customWidth="1"/>
    <col min="9" max="9" width="10.625" style="1" customWidth="1"/>
    <col min="10" max="10" width="14.25390625" style="1" customWidth="1"/>
    <col min="11" max="11" width="10.875" style="1" bestFit="1" customWidth="1"/>
    <col min="12" max="12" width="13.875" style="1" bestFit="1" customWidth="1"/>
    <col min="13" max="14" width="13.125" style="1" customWidth="1"/>
    <col min="15" max="15" width="11.00390625" style="1" customWidth="1"/>
    <col min="16" max="16" width="19.125" style="1" customWidth="1"/>
    <col min="17" max="23" width="7.375" style="1" customWidth="1"/>
    <col min="24" max="24" width="4.875" style="1" bestFit="1" customWidth="1"/>
    <col min="25" max="25" width="10.875" style="1" customWidth="1"/>
    <col min="26" max="26" width="13.875" style="1" bestFit="1" customWidth="1"/>
    <col min="27" max="27" width="5.875" style="1" customWidth="1"/>
    <col min="28" max="28" width="8.75390625" style="1" customWidth="1"/>
    <col min="29" max="29" width="7.75390625" style="1" bestFit="1" customWidth="1"/>
    <col min="30" max="30" width="4.875" style="1" bestFit="1" customWidth="1"/>
    <col min="31" max="31" width="8.75390625" style="1" bestFit="1" customWidth="1"/>
    <col min="32" max="32" width="4.875" style="1" bestFit="1" customWidth="1"/>
    <col min="33" max="33" width="10.875" style="1" bestFit="1" customWidth="1"/>
    <col min="34" max="34" width="13.875" style="1" bestFit="1" customWidth="1"/>
    <col min="35" max="35" width="6.125" style="1" bestFit="1" customWidth="1"/>
    <col min="36" max="36" width="7.75390625" style="1" bestFit="1" customWidth="1"/>
    <col min="37" max="37" width="7.75390625" style="1" customWidth="1"/>
    <col min="38" max="38" width="4.875" style="1" customWidth="1"/>
    <col min="39" max="39" width="7.75390625" style="1" bestFit="1" customWidth="1"/>
    <col min="40" max="40" width="4.625" style="1" bestFit="1" customWidth="1"/>
    <col min="41" max="41" width="10.875" style="1" bestFit="1" customWidth="1"/>
    <col min="42" max="42" width="12.875" style="1" customWidth="1"/>
    <col min="43" max="43" width="6.125" style="1" bestFit="1" customWidth="1"/>
    <col min="44" max="45" width="7.75390625" style="1" bestFit="1" customWidth="1"/>
    <col min="46" max="46" width="4.625" style="1" customWidth="1"/>
    <col min="47" max="47" width="8.75390625" style="1" bestFit="1" customWidth="1"/>
    <col min="48" max="48" width="4.875" style="1" bestFit="1" customWidth="1"/>
    <col min="49" max="49" width="10.875" style="1" bestFit="1" customWidth="1"/>
    <col min="50" max="50" width="13.875" style="1" bestFit="1" customWidth="1"/>
    <col min="51" max="51" width="7.375" style="1" bestFit="1" customWidth="1"/>
    <col min="52" max="52" width="8.75390625" style="1" bestFit="1" customWidth="1"/>
    <col min="53" max="53" width="7.75390625" style="1" bestFit="1" customWidth="1"/>
    <col min="54" max="54" width="4.875" style="1" bestFit="1" customWidth="1"/>
    <col min="55" max="55" width="7.875" style="1" customWidth="1"/>
    <col min="56" max="57" width="6.875" style="1" customWidth="1"/>
    <col min="58" max="58" width="8.125" style="1" customWidth="1"/>
    <col min="59" max="59" width="8.75390625" style="1" customWidth="1"/>
    <col min="60" max="60" width="7.625" style="1" customWidth="1"/>
    <col min="61" max="62" width="6.875" style="1" customWidth="1"/>
    <col min="63" max="69" width="7.625" style="1" customWidth="1"/>
    <col min="70" max="70" width="5.875" style="1" customWidth="1"/>
    <col min="71" max="77" width="7.125" style="1" customWidth="1"/>
    <col min="78" max="78" width="4.875" style="1" bestFit="1" customWidth="1"/>
    <col min="79" max="79" width="8.75390625" style="1" customWidth="1"/>
    <col min="80" max="81" width="6.875" style="1" customWidth="1"/>
    <col min="82" max="85" width="7.875" style="1" customWidth="1"/>
    <col min="86" max="86" width="6.875" style="1" customWidth="1"/>
    <col min="87" max="93" width="4.875" style="1" customWidth="1"/>
    <col min="94" max="94" width="39.00390625" style="1" customWidth="1"/>
    <col min="95" max="95" width="10.625" style="1" hidden="1" customWidth="1"/>
    <col min="96" max="100" width="0" style="1" hidden="1" customWidth="1"/>
    <col min="101" max="101" width="10.875" style="1" hidden="1" customWidth="1"/>
    <col min="102" max="115" width="0" style="1" hidden="1" customWidth="1"/>
    <col min="116" max="16384" width="9.125" style="1" customWidth="1"/>
  </cols>
  <sheetData>
    <row r="1" spans="70:93" ht="18.75">
      <c r="BR1" s="2" t="s">
        <v>21</v>
      </c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</row>
    <row r="2" spans="70:93" ht="18.75"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</row>
    <row r="3" spans="1:62" ht="18.75">
      <c r="A3" s="295" t="s">
        <v>0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295"/>
      <c r="Y3" s="295"/>
      <c r="Z3" s="295"/>
      <c r="AA3" s="295"/>
      <c r="AB3" s="295"/>
      <c r="AC3" s="295"/>
      <c r="AD3" s="295"/>
      <c r="AE3" s="295"/>
      <c r="AF3" s="295"/>
      <c r="AG3" s="295"/>
      <c r="AH3" s="295"/>
      <c r="AI3" s="295"/>
      <c r="AJ3" s="295"/>
      <c r="AK3" s="295"/>
      <c r="AL3" s="295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</row>
    <row r="4" spans="1:93" ht="18.75">
      <c r="A4" s="296" t="s">
        <v>1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296"/>
      <c r="S4" s="296"/>
      <c r="T4" s="296"/>
      <c r="U4" s="296"/>
      <c r="V4" s="296"/>
      <c r="W4" s="296"/>
      <c r="X4" s="296"/>
      <c r="Y4" s="296"/>
      <c r="Z4" s="296"/>
      <c r="AA4" s="296"/>
      <c r="AB4" s="296"/>
      <c r="AC4" s="296"/>
      <c r="AD4" s="296"/>
      <c r="AE4" s="296"/>
      <c r="AF4" s="296"/>
      <c r="AG4" s="296"/>
      <c r="AH4" s="296"/>
      <c r="AI4" s="296"/>
      <c r="AJ4" s="296"/>
      <c r="AK4" s="296"/>
      <c r="AL4" s="296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</row>
    <row r="5" spans="1:93" ht="18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</row>
    <row r="6" spans="1:93" ht="18.75">
      <c r="A6" s="297" t="s">
        <v>199</v>
      </c>
      <c r="B6" s="297"/>
      <c r="C6" s="297"/>
      <c r="D6" s="297"/>
      <c r="E6" s="297"/>
      <c r="F6" s="297"/>
      <c r="G6" s="297"/>
      <c r="H6" s="297"/>
      <c r="I6" s="297"/>
      <c r="J6" s="297"/>
      <c r="K6" s="297"/>
      <c r="L6" s="297"/>
      <c r="M6" s="297"/>
      <c r="N6" s="297"/>
      <c r="O6" s="297"/>
      <c r="P6" s="297"/>
      <c r="Q6" s="297"/>
      <c r="R6" s="297"/>
      <c r="S6" s="297"/>
      <c r="T6" s="297"/>
      <c r="U6" s="297"/>
      <c r="V6" s="297"/>
      <c r="W6" s="297"/>
      <c r="X6" s="297"/>
      <c r="Y6" s="297"/>
      <c r="Z6" s="297"/>
      <c r="AA6" s="297"/>
      <c r="AB6" s="297"/>
      <c r="AC6" s="297"/>
      <c r="AD6" s="297"/>
      <c r="AE6" s="297"/>
      <c r="AF6" s="297"/>
      <c r="AG6" s="297"/>
      <c r="AH6" s="297"/>
      <c r="AI6" s="297"/>
      <c r="AJ6" s="297"/>
      <c r="AK6" s="297"/>
      <c r="AL6" s="297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87"/>
      <c r="CH6" s="87"/>
      <c r="CI6" s="87"/>
      <c r="CJ6" s="87"/>
      <c r="CK6" s="87"/>
      <c r="CL6" s="87"/>
      <c r="CM6" s="87"/>
      <c r="CN6" s="87"/>
      <c r="CO6" s="87"/>
    </row>
    <row r="7" spans="1:93" ht="18.75" customHeight="1">
      <c r="A7" s="298" t="s">
        <v>2</v>
      </c>
      <c r="B7" s="298"/>
      <c r="C7" s="298"/>
      <c r="D7" s="298"/>
      <c r="E7" s="298"/>
      <c r="F7" s="298"/>
      <c r="G7" s="298"/>
      <c r="H7" s="298"/>
      <c r="I7" s="298"/>
      <c r="J7" s="298"/>
      <c r="K7" s="298"/>
      <c r="L7" s="298"/>
      <c r="M7" s="298"/>
      <c r="N7" s="298"/>
      <c r="O7" s="298"/>
      <c r="P7" s="298"/>
      <c r="Q7" s="298"/>
      <c r="R7" s="298"/>
      <c r="S7" s="298"/>
      <c r="T7" s="298"/>
      <c r="U7" s="298"/>
      <c r="V7" s="298"/>
      <c r="W7" s="298"/>
      <c r="X7" s="298"/>
      <c r="Y7" s="298"/>
      <c r="Z7" s="298"/>
      <c r="AA7" s="298"/>
      <c r="AB7" s="298"/>
      <c r="AC7" s="298"/>
      <c r="AD7" s="298"/>
      <c r="AE7" s="298"/>
      <c r="AF7" s="298"/>
      <c r="AG7" s="298"/>
      <c r="AH7" s="298"/>
      <c r="AI7" s="298"/>
      <c r="AJ7" s="298"/>
      <c r="AK7" s="298"/>
      <c r="AL7" s="298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</row>
    <row r="8" spans="5:34" ht="16.5" thickBot="1">
      <c r="E8" s="51"/>
      <c r="F8" s="51"/>
      <c r="G8" s="51"/>
      <c r="T8" s="155"/>
      <c r="U8" s="155"/>
      <c r="V8" s="155"/>
      <c r="AH8" s="51"/>
    </row>
    <row r="9" spans="1:93" ht="34.5" customHeight="1">
      <c r="A9" s="299" t="s">
        <v>3</v>
      </c>
      <c r="B9" s="290" t="s">
        <v>4</v>
      </c>
      <c r="C9" s="290" t="s">
        <v>5</v>
      </c>
      <c r="D9" s="276" t="s">
        <v>6</v>
      </c>
      <c r="E9" s="279" t="s">
        <v>7</v>
      </c>
      <c r="F9" s="280"/>
      <c r="G9" s="281"/>
      <c r="H9" s="279" t="s">
        <v>8</v>
      </c>
      <c r="I9" s="280"/>
      <c r="J9" s="280"/>
      <c r="K9" s="280"/>
      <c r="L9" s="280"/>
      <c r="M9" s="280"/>
      <c r="N9" s="280"/>
      <c r="O9" s="280"/>
      <c r="P9" s="281"/>
      <c r="Q9" s="279" t="s">
        <v>9</v>
      </c>
      <c r="R9" s="280"/>
      <c r="S9" s="281"/>
      <c r="T9" s="279" t="s">
        <v>10</v>
      </c>
      <c r="U9" s="280"/>
      <c r="V9" s="281"/>
      <c r="W9" s="292" t="s">
        <v>192</v>
      </c>
      <c r="X9" s="293"/>
      <c r="Y9" s="293"/>
      <c r="Z9" s="293"/>
      <c r="AA9" s="293"/>
      <c r="AB9" s="293"/>
      <c r="AC9" s="293"/>
      <c r="AD9" s="293"/>
      <c r="AE9" s="293"/>
      <c r="AF9" s="293"/>
      <c r="AG9" s="293"/>
      <c r="AH9" s="293"/>
      <c r="AI9" s="293"/>
      <c r="AJ9" s="293"/>
      <c r="AK9" s="293"/>
      <c r="AL9" s="293"/>
      <c r="AM9" s="293"/>
      <c r="AN9" s="293"/>
      <c r="AO9" s="293"/>
      <c r="AP9" s="293"/>
      <c r="AQ9" s="293"/>
      <c r="AR9" s="293"/>
      <c r="AS9" s="293"/>
      <c r="AT9" s="293"/>
      <c r="AU9" s="293"/>
      <c r="AV9" s="293"/>
      <c r="AW9" s="293"/>
      <c r="AX9" s="293"/>
      <c r="AY9" s="293"/>
      <c r="AZ9" s="293"/>
      <c r="BA9" s="293"/>
      <c r="BB9" s="293"/>
      <c r="BC9" s="293"/>
      <c r="BD9" s="293"/>
      <c r="BE9" s="293"/>
      <c r="BF9" s="293"/>
      <c r="BG9" s="293"/>
      <c r="BH9" s="293"/>
      <c r="BI9" s="293"/>
      <c r="BJ9" s="293"/>
      <c r="BK9" s="293"/>
      <c r="BL9" s="293"/>
      <c r="BM9" s="293"/>
      <c r="BN9" s="293"/>
      <c r="BO9" s="293"/>
      <c r="BP9" s="293"/>
      <c r="BQ9" s="293"/>
      <c r="BR9" s="293"/>
      <c r="BS9" s="293"/>
      <c r="BT9" s="293"/>
      <c r="BU9" s="293"/>
      <c r="BV9" s="293"/>
      <c r="BW9" s="293"/>
      <c r="BX9" s="293"/>
      <c r="BY9" s="293"/>
      <c r="BZ9" s="293"/>
      <c r="CA9" s="293"/>
      <c r="CB9" s="293"/>
      <c r="CC9" s="293"/>
      <c r="CD9" s="293"/>
      <c r="CE9" s="293"/>
      <c r="CF9" s="293"/>
      <c r="CG9" s="293"/>
      <c r="CH9" s="294"/>
      <c r="CI9" s="15"/>
      <c r="CJ9" s="15"/>
      <c r="CK9" s="15"/>
      <c r="CL9" s="15"/>
      <c r="CM9" s="15"/>
      <c r="CN9" s="15"/>
      <c r="CO9" s="15"/>
    </row>
    <row r="10" spans="1:93" ht="63.75" customHeight="1">
      <c r="A10" s="300"/>
      <c r="B10" s="278"/>
      <c r="C10" s="278"/>
      <c r="D10" s="277"/>
      <c r="E10" s="282"/>
      <c r="F10" s="283"/>
      <c r="G10" s="284"/>
      <c r="H10" s="278" t="s">
        <v>27</v>
      </c>
      <c r="I10" s="278"/>
      <c r="J10" s="278"/>
      <c r="K10" s="278" t="s">
        <v>190</v>
      </c>
      <c r="L10" s="278"/>
      <c r="M10" s="278"/>
      <c r="N10" s="278" t="s">
        <v>202</v>
      </c>
      <c r="O10" s="278"/>
      <c r="P10" s="278"/>
      <c r="Q10" s="282"/>
      <c r="R10" s="283"/>
      <c r="S10" s="284"/>
      <c r="T10" s="282"/>
      <c r="U10" s="283"/>
      <c r="V10" s="284"/>
      <c r="W10" s="286" t="s">
        <v>146</v>
      </c>
      <c r="X10" s="287"/>
      <c r="Y10" s="287"/>
      <c r="Z10" s="287"/>
      <c r="AA10" s="287"/>
      <c r="AB10" s="287"/>
      <c r="AC10" s="287"/>
      <c r="AD10" s="288"/>
      <c r="AE10" s="286" t="s">
        <v>113</v>
      </c>
      <c r="AF10" s="287"/>
      <c r="AG10" s="287"/>
      <c r="AH10" s="287"/>
      <c r="AI10" s="287"/>
      <c r="AJ10" s="287"/>
      <c r="AK10" s="287"/>
      <c r="AL10" s="288"/>
      <c r="AM10" s="278" t="s">
        <v>193</v>
      </c>
      <c r="AN10" s="278"/>
      <c r="AO10" s="278"/>
      <c r="AP10" s="278"/>
      <c r="AQ10" s="278"/>
      <c r="AR10" s="278"/>
      <c r="AS10" s="278"/>
      <c r="AT10" s="278"/>
      <c r="AU10" s="286" t="s">
        <v>147</v>
      </c>
      <c r="AV10" s="287"/>
      <c r="AW10" s="287"/>
      <c r="AX10" s="287"/>
      <c r="AY10" s="287"/>
      <c r="AZ10" s="287"/>
      <c r="BA10" s="287"/>
      <c r="BB10" s="288"/>
      <c r="BC10" s="278" t="s">
        <v>210</v>
      </c>
      <c r="BD10" s="278"/>
      <c r="BE10" s="278"/>
      <c r="BF10" s="278"/>
      <c r="BG10" s="278"/>
      <c r="BH10" s="278"/>
      <c r="BI10" s="278"/>
      <c r="BJ10" s="278"/>
      <c r="BK10" s="286" t="s">
        <v>12</v>
      </c>
      <c r="BL10" s="287"/>
      <c r="BM10" s="287"/>
      <c r="BN10" s="287"/>
      <c r="BO10" s="287"/>
      <c r="BP10" s="287"/>
      <c r="BQ10" s="287"/>
      <c r="BR10" s="287"/>
      <c r="BS10" s="278" t="s">
        <v>194</v>
      </c>
      <c r="BT10" s="278"/>
      <c r="BU10" s="278"/>
      <c r="BV10" s="278"/>
      <c r="BW10" s="278"/>
      <c r="BX10" s="278"/>
      <c r="BY10" s="278"/>
      <c r="BZ10" s="286"/>
      <c r="CA10" s="278" t="s">
        <v>206</v>
      </c>
      <c r="CB10" s="278"/>
      <c r="CC10" s="278"/>
      <c r="CD10" s="278"/>
      <c r="CE10" s="278"/>
      <c r="CF10" s="278"/>
      <c r="CG10" s="278"/>
      <c r="CH10" s="291"/>
      <c r="CI10" s="15"/>
      <c r="CJ10" s="15"/>
      <c r="CK10" s="15"/>
      <c r="CL10" s="15"/>
      <c r="CM10" s="15"/>
      <c r="CN10" s="15"/>
      <c r="CO10" s="15"/>
    </row>
    <row r="11" spans="1:93" ht="203.25" customHeight="1">
      <c r="A11" s="300"/>
      <c r="B11" s="278"/>
      <c r="C11" s="278"/>
      <c r="D11" s="277"/>
      <c r="E11" s="6" t="s">
        <v>189</v>
      </c>
      <c r="F11" s="171" t="s">
        <v>200</v>
      </c>
      <c r="G11" s="171" t="s">
        <v>205</v>
      </c>
      <c r="H11" s="7" t="s">
        <v>14</v>
      </c>
      <c r="I11" s="7" t="s">
        <v>15</v>
      </c>
      <c r="J11" s="7" t="s">
        <v>16</v>
      </c>
      <c r="K11" s="7" t="s">
        <v>14</v>
      </c>
      <c r="L11" s="7" t="s">
        <v>15</v>
      </c>
      <c r="M11" s="7" t="s">
        <v>16</v>
      </c>
      <c r="N11" s="7" t="s">
        <v>14</v>
      </c>
      <c r="O11" s="7" t="s">
        <v>15</v>
      </c>
      <c r="P11" s="7" t="s">
        <v>16</v>
      </c>
      <c r="Q11" s="172" t="s">
        <v>11</v>
      </c>
      <c r="R11" s="172" t="s">
        <v>191</v>
      </c>
      <c r="S11" s="172" t="s">
        <v>203</v>
      </c>
      <c r="T11" s="7" t="s">
        <v>188</v>
      </c>
      <c r="U11" s="208" t="s">
        <v>198</v>
      </c>
      <c r="V11" s="208" t="s">
        <v>204</v>
      </c>
      <c r="W11" s="7" t="s">
        <v>17</v>
      </c>
      <c r="X11" s="7" t="s">
        <v>18</v>
      </c>
      <c r="Y11" s="7" t="s">
        <v>19</v>
      </c>
      <c r="Z11" s="8" t="s">
        <v>140</v>
      </c>
      <c r="AA11" s="8" t="s">
        <v>138</v>
      </c>
      <c r="AB11" s="8" t="s">
        <v>139</v>
      </c>
      <c r="AC11" s="8" t="s">
        <v>142</v>
      </c>
      <c r="AD11" s="8" t="s">
        <v>20</v>
      </c>
      <c r="AE11" s="7" t="s">
        <v>17</v>
      </c>
      <c r="AF11" s="7" t="s">
        <v>18</v>
      </c>
      <c r="AG11" s="7" t="s">
        <v>19</v>
      </c>
      <c r="AH11" s="8" t="s">
        <v>140</v>
      </c>
      <c r="AI11" s="8" t="s">
        <v>138</v>
      </c>
      <c r="AJ11" s="8" t="s">
        <v>139</v>
      </c>
      <c r="AK11" s="8" t="s">
        <v>142</v>
      </c>
      <c r="AL11" s="8" t="s">
        <v>20</v>
      </c>
      <c r="AM11" s="7" t="s">
        <v>17</v>
      </c>
      <c r="AN11" s="7" t="s">
        <v>18</v>
      </c>
      <c r="AO11" s="7" t="s">
        <v>19</v>
      </c>
      <c r="AP11" s="8" t="s">
        <v>140</v>
      </c>
      <c r="AQ11" s="8" t="s">
        <v>138</v>
      </c>
      <c r="AR11" s="8" t="s">
        <v>139</v>
      </c>
      <c r="AS11" s="8" t="s">
        <v>142</v>
      </c>
      <c r="AT11" s="8" t="s">
        <v>20</v>
      </c>
      <c r="AU11" s="7" t="s">
        <v>17</v>
      </c>
      <c r="AV11" s="7" t="s">
        <v>18</v>
      </c>
      <c r="AW11" s="7" t="s">
        <v>19</v>
      </c>
      <c r="AX11" s="8" t="s">
        <v>140</v>
      </c>
      <c r="AY11" s="8" t="s">
        <v>138</v>
      </c>
      <c r="AZ11" s="8" t="s">
        <v>139</v>
      </c>
      <c r="BA11" s="8" t="s">
        <v>142</v>
      </c>
      <c r="BB11" s="8" t="s">
        <v>20</v>
      </c>
      <c r="BC11" s="7" t="s">
        <v>17</v>
      </c>
      <c r="BD11" s="7" t="s">
        <v>18</v>
      </c>
      <c r="BE11" s="7" t="s">
        <v>19</v>
      </c>
      <c r="BF11" s="8" t="s">
        <v>140</v>
      </c>
      <c r="BG11" s="8" t="s">
        <v>138</v>
      </c>
      <c r="BH11" s="8" t="s">
        <v>139</v>
      </c>
      <c r="BI11" s="8" t="s">
        <v>142</v>
      </c>
      <c r="BJ11" s="8" t="s">
        <v>20</v>
      </c>
      <c r="BK11" s="7" t="s">
        <v>17</v>
      </c>
      <c r="BL11" s="7" t="s">
        <v>18</v>
      </c>
      <c r="BM11" s="7" t="s">
        <v>19</v>
      </c>
      <c r="BN11" s="8" t="s">
        <v>140</v>
      </c>
      <c r="BO11" s="8" t="s">
        <v>138</v>
      </c>
      <c r="BP11" s="8" t="s">
        <v>139</v>
      </c>
      <c r="BQ11" s="8" t="s">
        <v>142</v>
      </c>
      <c r="BR11" s="173" t="s">
        <v>20</v>
      </c>
      <c r="BS11" s="7" t="s">
        <v>17</v>
      </c>
      <c r="BT11" s="7" t="s">
        <v>18</v>
      </c>
      <c r="BU11" s="7" t="s">
        <v>19</v>
      </c>
      <c r="BV11" s="7" t="s">
        <v>140</v>
      </c>
      <c r="BW11" s="7" t="s">
        <v>138</v>
      </c>
      <c r="BX11" s="7" t="s">
        <v>139</v>
      </c>
      <c r="BY11" s="7" t="s">
        <v>142</v>
      </c>
      <c r="BZ11" s="183" t="s">
        <v>20</v>
      </c>
      <c r="CA11" s="7" t="s">
        <v>17</v>
      </c>
      <c r="CB11" s="7" t="s">
        <v>18</v>
      </c>
      <c r="CC11" s="7" t="s">
        <v>19</v>
      </c>
      <c r="CD11" s="7" t="s">
        <v>140</v>
      </c>
      <c r="CE11" s="7" t="s">
        <v>138</v>
      </c>
      <c r="CF11" s="7" t="s">
        <v>139</v>
      </c>
      <c r="CG11" s="7" t="s">
        <v>142</v>
      </c>
      <c r="CH11" s="248" t="s">
        <v>20</v>
      </c>
      <c r="CI11" s="21"/>
      <c r="CJ11" s="21"/>
      <c r="CK11" s="21"/>
      <c r="CL11" s="21"/>
      <c r="CM11" s="21"/>
      <c r="CN11" s="21"/>
      <c r="CO11" s="21"/>
    </row>
    <row r="12" spans="1:93" ht="19.5" customHeight="1">
      <c r="A12" s="62">
        <v>1</v>
      </c>
      <c r="B12" s="6">
        <f>A12+1</f>
        <v>2</v>
      </c>
      <c r="C12" s="6">
        <f aca="true" t="shared" si="0" ref="C12:BZ12">B12+1</f>
        <v>3</v>
      </c>
      <c r="D12" s="6">
        <f t="shared" si="0"/>
        <v>4</v>
      </c>
      <c r="E12" s="6">
        <f t="shared" si="0"/>
        <v>5</v>
      </c>
      <c r="F12" s="6">
        <f t="shared" si="0"/>
        <v>6</v>
      </c>
      <c r="G12" s="6"/>
      <c r="H12" s="6">
        <f>F12+1</f>
        <v>7</v>
      </c>
      <c r="I12" s="6">
        <f t="shared" si="0"/>
        <v>8</v>
      </c>
      <c r="J12" s="6">
        <f t="shared" si="0"/>
        <v>9</v>
      </c>
      <c r="K12" s="6">
        <f t="shared" si="0"/>
        <v>10</v>
      </c>
      <c r="L12" s="6">
        <f t="shared" si="0"/>
        <v>11</v>
      </c>
      <c r="M12" s="6">
        <f t="shared" si="0"/>
        <v>12</v>
      </c>
      <c r="N12" s="6"/>
      <c r="O12" s="6"/>
      <c r="P12" s="6"/>
      <c r="Q12" s="6">
        <f>M12+1</f>
        <v>13</v>
      </c>
      <c r="R12" s="6">
        <f t="shared" si="0"/>
        <v>14</v>
      </c>
      <c r="S12" s="6"/>
      <c r="T12" s="6">
        <f>R12+1</f>
        <v>15</v>
      </c>
      <c r="U12" s="6">
        <f t="shared" si="0"/>
        <v>16</v>
      </c>
      <c r="V12" s="6"/>
      <c r="W12" s="6">
        <f>U12+1</f>
        <v>17</v>
      </c>
      <c r="X12" s="6">
        <f t="shared" si="0"/>
        <v>18</v>
      </c>
      <c r="Y12" s="6">
        <f t="shared" si="0"/>
        <v>19</v>
      </c>
      <c r="Z12" s="6">
        <f t="shared" si="0"/>
        <v>20</v>
      </c>
      <c r="AA12" s="6">
        <f t="shared" si="0"/>
        <v>21</v>
      </c>
      <c r="AB12" s="6">
        <f t="shared" si="0"/>
        <v>22</v>
      </c>
      <c r="AC12" s="6">
        <f t="shared" si="0"/>
        <v>23</v>
      </c>
      <c r="AD12" s="6">
        <f t="shared" si="0"/>
        <v>24</v>
      </c>
      <c r="AE12" s="6">
        <f t="shared" si="0"/>
        <v>25</v>
      </c>
      <c r="AF12" s="6">
        <f t="shared" si="0"/>
        <v>26</v>
      </c>
      <c r="AG12" s="6">
        <f t="shared" si="0"/>
        <v>27</v>
      </c>
      <c r="AH12" s="6">
        <f t="shared" si="0"/>
        <v>28</v>
      </c>
      <c r="AI12" s="6">
        <f t="shared" si="0"/>
        <v>29</v>
      </c>
      <c r="AJ12" s="6">
        <f t="shared" si="0"/>
        <v>30</v>
      </c>
      <c r="AK12" s="6">
        <f t="shared" si="0"/>
        <v>31</v>
      </c>
      <c r="AL12" s="6">
        <f t="shared" si="0"/>
        <v>32</v>
      </c>
      <c r="AM12" s="6">
        <f t="shared" si="0"/>
        <v>33</v>
      </c>
      <c r="AN12" s="6">
        <f t="shared" si="0"/>
        <v>34</v>
      </c>
      <c r="AO12" s="6">
        <f t="shared" si="0"/>
        <v>35</v>
      </c>
      <c r="AP12" s="6">
        <f t="shared" si="0"/>
        <v>36</v>
      </c>
      <c r="AQ12" s="6">
        <f t="shared" si="0"/>
        <v>37</v>
      </c>
      <c r="AR12" s="6">
        <f t="shared" si="0"/>
        <v>38</v>
      </c>
      <c r="AS12" s="6">
        <f t="shared" si="0"/>
        <v>39</v>
      </c>
      <c r="AT12" s="6">
        <f t="shared" si="0"/>
        <v>40</v>
      </c>
      <c r="AU12" s="6">
        <f t="shared" si="0"/>
        <v>41</v>
      </c>
      <c r="AV12" s="6">
        <f t="shared" si="0"/>
        <v>42</v>
      </c>
      <c r="AW12" s="6">
        <f t="shared" si="0"/>
        <v>43</v>
      </c>
      <c r="AX12" s="6">
        <f t="shared" si="0"/>
        <v>44</v>
      </c>
      <c r="AY12" s="6">
        <f t="shared" si="0"/>
        <v>45</v>
      </c>
      <c r="AZ12" s="6">
        <f t="shared" si="0"/>
        <v>46</v>
      </c>
      <c r="BA12" s="6">
        <f t="shared" si="0"/>
        <v>47</v>
      </c>
      <c r="BB12" s="6">
        <f t="shared" si="0"/>
        <v>48</v>
      </c>
      <c r="BC12" s="6">
        <f aca="true" t="shared" si="1" ref="BC12:BJ12">BB12+1</f>
        <v>49</v>
      </c>
      <c r="BD12" s="6">
        <f t="shared" si="1"/>
        <v>50</v>
      </c>
      <c r="BE12" s="6">
        <f t="shared" si="1"/>
        <v>51</v>
      </c>
      <c r="BF12" s="6">
        <f t="shared" si="1"/>
        <v>52</v>
      </c>
      <c r="BG12" s="6">
        <f t="shared" si="1"/>
        <v>53</v>
      </c>
      <c r="BH12" s="6">
        <f t="shared" si="1"/>
        <v>54</v>
      </c>
      <c r="BI12" s="6">
        <f t="shared" si="1"/>
        <v>55</v>
      </c>
      <c r="BJ12" s="6">
        <f t="shared" si="1"/>
        <v>56</v>
      </c>
      <c r="BK12" s="6">
        <f>BB12+1</f>
        <v>49</v>
      </c>
      <c r="BL12" s="6">
        <f t="shared" si="0"/>
        <v>50</v>
      </c>
      <c r="BM12" s="6">
        <f t="shared" si="0"/>
        <v>51</v>
      </c>
      <c r="BN12" s="6">
        <f t="shared" si="0"/>
        <v>52</v>
      </c>
      <c r="BO12" s="6">
        <f t="shared" si="0"/>
        <v>53</v>
      </c>
      <c r="BP12" s="6">
        <f t="shared" si="0"/>
        <v>54</v>
      </c>
      <c r="BQ12" s="6">
        <f t="shared" si="0"/>
        <v>55</v>
      </c>
      <c r="BR12" s="6">
        <f t="shared" si="0"/>
        <v>56</v>
      </c>
      <c r="BS12" s="6">
        <f t="shared" si="0"/>
        <v>57</v>
      </c>
      <c r="BT12" s="6">
        <f t="shared" si="0"/>
        <v>58</v>
      </c>
      <c r="BU12" s="6">
        <f t="shared" si="0"/>
        <v>59</v>
      </c>
      <c r="BV12" s="6">
        <f t="shared" si="0"/>
        <v>60</v>
      </c>
      <c r="BW12" s="6">
        <f t="shared" si="0"/>
        <v>61</v>
      </c>
      <c r="BX12" s="6">
        <f t="shared" si="0"/>
        <v>62</v>
      </c>
      <c r="BY12" s="6">
        <f t="shared" si="0"/>
        <v>63</v>
      </c>
      <c r="BZ12" s="28">
        <f t="shared" si="0"/>
        <v>64</v>
      </c>
      <c r="CA12" s="6">
        <f aca="true" t="shared" si="2" ref="CA12:CH12">BZ12+1</f>
        <v>65</v>
      </c>
      <c r="CB12" s="6">
        <f t="shared" si="2"/>
        <v>66</v>
      </c>
      <c r="CC12" s="6">
        <f t="shared" si="2"/>
        <v>67</v>
      </c>
      <c r="CD12" s="6">
        <f t="shared" si="2"/>
        <v>68</v>
      </c>
      <c r="CE12" s="6">
        <f t="shared" si="2"/>
        <v>69</v>
      </c>
      <c r="CF12" s="6">
        <f t="shared" si="2"/>
        <v>70</v>
      </c>
      <c r="CG12" s="6">
        <f t="shared" si="2"/>
        <v>71</v>
      </c>
      <c r="CH12" s="247">
        <f t="shared" si="2"/>
        <v>72</v>
      </c>
      <c r="CI12" s="15"/>
      <c r="CJ12" s="15"/>
      <c r="CK12" s="15"/>
      <c r="CL12" s="15"/>
      <c r="CM12" s="15"/>
      <c r="CN12" s="15"/>
      <c r="CO12" s="15"/>
    </row>
    <row r="13" spans="1:94" s="31" customFormat="1" ht="15.75">
      <c r="A13" s="63" t="s">
        <v>129</v>
      </c>
      <c r="B13" s="39" t="s">
        <v>105</v>
      </c>
      <c r="C13" s="32"/>
      <c r="D13" s="120"/>
      <c r="E13" s="120"/>
      <c r="F13" s="120"/>
      <c r="G13" s="120"/>
      <c r="H13" s="116"/>
      <c r="I13" s="33"/>
      <c r="J13" s="56"/>
      <c r="K13" s="56"/>
      <c r="L13" s="56"/>
      <c r="M13" s="56"/>
      <c r="N13" s="56"/>
      <c r="O13" s="56"/>
      <c r="P13" s="56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175"/>
      <c r="BS13" s="33"/>
      <c r="BT13" s="33"/>
      <c r="BU13" s="33"/>
      <c r="BV13" s="33"/>
      <c r="BW13" s="33"/>
      <c r="BX13" s="33"/>
      <c r="BY13" s="33"/>
      <c r="BZ13" s="175"/>
      <c r="CA13" s="33"/>
      <c r="CB13" s="33"/>
      <c r="CC13" s="33"/>
      <c r="CD13" s="33"/>
      <c r="CE13" s="33"/>
      <c r="CF13" s="33"/>
      <c r="CG13" s="33"/>
      <c r="CH13" s="249"/>
      <c r="CI13" s="213"/>
      <c r="CJ13" s="213"/>
      <c r="CK13" s="213"/>
      <c r="CL13" s="213"/>
      <c r="CM13" s="213"/>
      <c r="CN13" s="213"/>
      <c r="CO13" s="213"/>
      <c r="CP13" s="1"/>
    </row>
    <row r="14" spans="1:113" ht="15.75">
      <c r="A14" s="64" t="s">
        <v>107</v>
      </c>
      <c r="B14" s="34" t="s">
        <v>166</v>
      </c>
      <c r="C14" s="32" t="s">
        <v>170</v>
      </c>
      <c r="D14" s="37">
        <v>2022</v>
      </c>
      <c r="E14" s="37">
        <v>2022</v>
      </c>
      <c r="F14" s="37"/>
      <c r="G14" s="37"/>
      <c r="H14" s="33"/>
      <c r="I14" s="33">
        <v>0.234</v>
      </c>
      <c r="J14" s="56">
        <v>44300</v>
      </c>
      <c r="K14" s="56"/>
      <c r="L14" s="33"/>
      <c r="M14" s="56"/>
      <c r="N14" s="56"/>
      <c r="O14" s="56"/>
      <c r="P14" s="56"/>
      <c r="Q14" s="142">
        <f>I14*1.04</f>
        <v>0.24336000000000002</v>
      </c>
      <c r="R14" s="142"/>
      <c r="S14" s="142"/>
      <c r="T14" s="142">
        <f>Q14</f>
        <v>0.24336000000000002</v>
      </c>
      <c r="U14" s="142"/>
      <c r="V14" s="142"/>
      <c r="W14" s="142">
        <f>SUM(X14:Z14)+AD14</f>
        <v>0</v>
      </c>
      <c r="X14" s="142"/>
      <c r="Y14" s="142"/>
      <c r="Z14" s="142">
        <f>SUM(AA14:AC14)</f>
        <v>0</v>
      </c>
      <c r="AA14" s="142"/>
      <c r="AB14" s="142"/>
      <c r="AC14" s="142"/>
      <c r="AD14" s="142"/>
      <c r="AE14" s="142">
        <f>SUM(AF14:AH14)+AL14</f>
        <v>0.24336000000000002</v>
      </c>
      <c r="AF14" s="142"/>
      <c r="AG14" s="142"/>
      <c r="AH14" s="142">
        <f>T14</f>
        <v>0.24336000000000002</v>
      </c>
      <c r="AI14" s="142">
        <v>0.2028</v>
      </c>
      <c r="AJ14" s="142">
        <f>AH14-AI14-AK14</f>
        <v>0</v>
      </c>
      <c r="AK14" s="142">
        <f>T14/1.2*0.2</f>
        <v>0.04056000000000001</v>
      </c>
      <c r="AL14" s="142"/>
      <c r="AM14" s="142"/>
      <c r="AN14" s="142"/>
      <c r="AO14" s="142"/>
      <c r="AP14" s="142"/>
      <c r="AQ14" s="142"/>
      <c r="AR14" s="142"/>
      <c r="AS14" s="142"/>
      <c r="AT14" s="142"/>
      <c r="AU14" s="142">
        <f>SUM(AV14:AX14)+BB14</f>
        <v>0</v>
      </c>
      <c r="AV14" s="142"/>
      <c r="AW14" s="142"/>
      <c r="AX14" s="142">
        <f>SUM(AY14:BA14)</f>
        <v>0</v>
      </c>
      <c r="AY14" s="142"/>
      <c r="AZ14" s="142"/>
      <c r="BA14" s="142"/>
      <c r="BB14" s="142"/>
      <c r="BC14" s="142"/>
      <c r="BD14" s="142"/>
      <c r="BE14" s="142"/>
      <c r="BF14" s="142"/>
      <c r="BG14" s="142"/>
      <c r="BH14" s="142"/>
      <c r="BI14" s="142"/>
      <c r="BJ14" s="142"/>
      <c r="BK14" s="142">
        <f>SUM(BL14:BN14)+BR14</f>
        <v>0.24336000000000002</v>
      </c>
      <c r="BL14" s="142"/>
      <c r="BM14" s="142"/>
      <c r="BN14" s="142">
        <f>SUM(BO14:BQ14)</f>
        <v>0.24336000000000002</v>
      </c>
      <c r="BO14" s="142">
        <f aca="true" t="shared" si="3" ref="BO14:BQ18">AA14+AI14+AY14</f>
        <v>0.2028</v>
      </c>
      <c r="BP14" s="142">
        <f t="shared" si="3"/>
        <v>0</v>
      </c>
      <c r="BQ14" s="142">
        <f t="shared" si="3"/>
        <v>0.04056000000000001</v>
      </c>
      <c r="BR14" s="176"/>
      <c r="BS14" s="142">
        <f>SUM(BT14:BV14)+BZ14</f>
        <v>0</v>
      </c>
      <c r="BT14" s="142"/>
      <c r="BU14" s="142"/>
      <c r="BV14" s="142">
        <f>SUM(BW14:BY14)</f>
        <v>0</v>
      </c>
      <c r="BW14" s="142">
        <f aca="true" t="shared" si="4" ref="BW14:BY18">AA14+AQ14+AY14</f>
        <v>0</v>
      </c>
      <c r="BX14" s="142">
        <f t="shared" si="4"/>
        <v>0</v>
      </c>
      <c r="BY14" s="142">
        <f t="shared" si="4"/>
        <v>0</v>
      </c>
      <c r="BZ14" s="176"/>
      <c r="CA14" s="142">
        <f>SUM(CB14:CD14)+CH14</f>
        <v>0</v>
      </c>
      <c r="CB14" s="142"/>
      <c r="CC14" s="142"/>
      <c r="CD14" s="142">
        <f>SUM(CE14:CG14)</f>
        <v>0</v>
      </c>
      <c r="CE14" s="142">
        <f>AA14+AQ14+BG14</f>
        <v>0</v>
      </c>
      <c r="CF14" s="142">
        <f>AB14+AR14+BH14</f>
        <v>0</v>
      </c>
      <c r="CG14" s="142">
        <f>AC14+AS14+BI14</f>
        <v>0</v>
      </c>
      <c r="CH14" s="142">
        <f>AD14+AT14+BJ14</f>
        <v>0</v>
      </c>
      <c r="CI14" s="214"/>
      <c r="CJ14" s="214"/>
      <c r="CK14" s="214"/>
      <c r="CL14" s="214"/>
      <c r="CM14" s="214"/>
      <c r="CN14" s="214"/>
      <c r="CO14" s="214"/>
      <c r="CQ14" s="127">
        <f>Q14-AE14-AU14-W14</f>
        <v>0</v>
      </c>
      <c r="CR14" s="127">
        <f>BK14-BN14</f>
        <v>0</v>
      </c>
      <c r="CS14" s="127">
        <f>BN14-BO14-BP14-BQ14</f>
        <v>0</v>
      </c>
      <c r="CT14" s="127">
        <f>W14-X14-Y14-Z14</f>
        <v>0</v>
      </c>
      <c r="CU14" s="127">
        <f>Z14-AA14-AB14-AC14-AD14</f>
        <v>0</v>
      </c>
      <c r="CV14" s="127">
        <f>AE14-AF14-AG14-AH14</f>
        <v>0</v>
      </c>
      <c r="CW14" s="127">
        <f>AH14-AI14-AJ14-AK14-AL14</f>
        <v>0</v>
      </c>
      <c r="CX14" s="127">
        <f>AU14-AV14-AW14-AX14</f>
        <v>0</v>
      </c>
      <c r="CY14" s="127">
        <f>AH14-AI14-AJ14-AK14-AL14</f>
        <v>0</v>
      </c>
      <c r="CZ14" s="127">
        <f>AU14-AV14-AW14-AX14</f>
        <v>0</v>
      </c>
      <c r="DA14" s="127">
        <f>AX14-AY14-AZ14-BA14-BB14</f>
        <v>0</v>
      </c>
      <c r="DB14" s="127">
        <f>BK14-BL14-BM14-BN14</f>
        <v>0</v>
      </c>
      <c r="DC14" s="240">
        <f>S14-W14-AM14-BC14</f>
        <v>0</v>
      </c>
      <c r="DD14" s="240">
        <f>BS14-BV14</f>
        <v>0</v>
      </c>
      <c r="DE14" s="240">
        <f>BV14-BW14-BX14-BY14</f>
        <v>0</v>
      </c>
      <c r="DF14" s="240">
        <f>CA14-CD14</f>
        <v>0</v>
      </c>
      <c r="DG14" s="240">
        <f>CD14-CE14-CF14-CG14-CH14</f>
        <v>0</v>
      </c>
      <c r="DH14" s="240">
        <f>S14-W14-AM14-BC14</f>
        <v>0</v>
      </c>
      <c r="DI14" s="240">
        <f>CA14-CD14</f>
        <v>0</v>
      </c>
    </row>
    <row r="15" spans="1:113" ht="15.75">
      <c r="A15" s="64" t="s">
        <v>157</v>
      </c>
      <c r="B15" s="34" t="s">
        <v>167</v>
      </c>
      <c r="C15" s="32" t="s">
        <v>171</v>
      </c>
      <c r="D15" s="37">
        <v>2022</v>
      </c>
      <c r="E15" s="37">
        <v>2022</v>
      </c>
      <c r="F15" s="37"/>
      <c r="G15" s="37"/>
      <c r="H15" s="33"/>
      <c r="I15" s="33">
        <v>0.288</v>
      </c>
      <c r="J15" s="56">
        <v>44300</v>
      </c>
      <c r="K15" s="56"/>
      <c r="L15" s="33"/>
      <c r="M15" s="56"/>
      <c r="N15" s="56"/>
      <c r="O15" s="56"/>
      <c r="P15" s="56"/>
      <c r="Q15" s="142">
        <f>I15*1.04</f>
        <v>0.29952</v>
      </c>
      <c r="R15" s="142"/>
      <c r="S15" s="142"/>
      <c r="T15" s="142">
        <f>Q15</f>
        <v>0.29952</v>
      </c>
      <c r="U15" s="142"/>
      <c r="V15" s="142"/>
      <c r="W15" s="142">
        <f>SUM(X15:Z15)+AD15</f>
        <v>0</v>
      </c>
      <c r="X15" s="142"/>
      <c r="Y15" s="142"/>
      <c r="Z15" s="142">
        <f>SUM(AA15:AC15)</f>
        <v>0</v>
      </c>
      <c r="AA15" s="142"/>
      <c r="AB15" s="142"/>
      <c r="AC15" s="142"/>
      <c r="AD15" s="142"/>
      <c r="AE15" s="142">
        <f>SUM(AF15:AH15)+AL15</f>
        <v>0.29952</v>
      </c>
      <c r="AF15" s="142"/>
      <c r="AG15" s="142"/>
      <c r="AH15" s="142">
        <f>T15</f>
        <v>0.29952</v>
      </c>
      <c r="AI15" s="142">
        <v>0.2496</v>
      </c>
      <c r="AJ15" s="142">
        <f>AH15-AI15-AK15</f>
        <v>0</v>
      </c>
      <c r="AK15" s="142">
        <f>T15/1.2*0.2</f>
        <v>0.049920000000000006</v>
      </c>
      <c r="AL15" s="142"/>
      <c r="AM15" s="142"/>
      <c r="AN15" s="142"/>
      <c r="AO15" s="142"/>
      <c r="AP15" s="142"/>
      <c r="AQ15" s="142"/>
      <c r="AR15" s="142"/>
      <c r="AS15" s="142"/>
      <c r="AT15" s="142"/>
      <c r="AU15" s="142">
        <f>SUM(AV15:AX15)+BB15</f>
        <v>0</v>
      </c>
      <c r="AV15" s="142"/>
      <c r="AW15" s="142"/>
      <c r="AX15" s="142">
        <f>SUM(AY15:BA15)</f>
        <v>0</v>
      </c>
      <c r="AY15" s="142"/>
      <c r="AZ15" s="142"/>
      <c r="BA15" s="142"/>
      <c r="BB15" s="142"/>
      <c r="BC15" s="142"/>
      <c r="BD15" s="142"/>
      <c r="BE15" s="142"/>
      <c r="BF15" s="142"/>
      <c r="BG15" s="142"/>
      <c r="BH15" s="142"/>
      <c r="BI15" s="142"/>
      <c r="BJ15" s="142"/>
      <c r="BK15" s="142">
        <f>SUM(BL15:BN15)+BR15</f>
        <v>0.29952</v>
      </c>
      <c r="BL15" s="142"/>
      <c r="BM15" s="142"/>
      <c r="BN15" s="142">
        <f>SUM(BO15:BQ15)</f>
        <v>0.29952</v>
      </c>
      <c r="BO15" s="142">
        <f t="shared" si="3"/>
        <v>0.2496</v>
      </c>
      <c r="BP15" s="142">
        <f t="shared" si="3"/>
        <v>0</v>
      </c>
      <c r="BQ15" s="142">
        <f t="shared" si="3"/>
        <v>0.049920000000000006</v>
      </c>
      <c r="BR15" s="176"/>
      <c r="BS15" s="142">
        <f>SUM(BT15:BV15)+BZ15</f>
        <v>0</v>
      </c>
      <c r="BT15" s="142"/>
      <c r="BU15" s="142"/>
      <c r="BV15" s="142">
        <f>SUM(BW15:BY15)</f>
        <v>0</v>
      </c>
      <c r="BW15" s="142">
        <f t="shared" si="4"/>
        <v>0</v>
      </c>
      <c r="BX15" s="142">
        <f t="shared" si="4"/>
        <v>0</v>
      </c>
      <c r="BY15" s="142">
        <f t="shared" si="4"/>
        <v>0</v>
      </c>
      <c r="BZ15" s="176"/>
      <c r="CA15" s="142">
        <f>SUM(CB15:CD15)+CH15</f>
        <v>0</v>
      </c>
      <c r="CB15" s="142"/>
      <c r="CC15" s="142"/>
      <c r="CD15" s="142">
        <f>SUM(CE15:CG15)</f>
        <v>0</v>
      </c>
      <c r="CE15" s="142">
        <f aca="true" t="shared" si="5" ref="CE15:CE30">AA15+AQ15+BG15</f>
        <v>0</v>
      </c>
      <c r="CF15" s="142">
        <f aca="true" t="shared" si="6" ref="CF15:CF30">AB15+AR15+BH15</f>
        <v>0</v>
      </c>
      <c r="CG15" s="142">
        <f aca="true" t="shared" si="7" ref="CG15:CG30">AC15+AS15+BI15</f>
        <v>0</v>
      </c>
      <c r="CH15" s="250">
        <f aca="true" t="shared" si="8" ref="CH15:CH30">AD15+AT15+BJ15</f>
        <v>0</v>
      </c>
      <c r="CI15" s="214"/>
      <c r="CJ15" s="214"/>
      <c r="CK15" s="214"/>
      <c r="CL15" s="214"/>
      <c r="CM15" s="214"/>
      <c r="CN15" s="214"/>
      <c r="CO15" s="214"/>
      <c r="CQ15" s="127">
        <f>Q15-AE15-AU15-W15</f>
        <v>0</v>
      </c>
      <c r="CR15" s="127">
        <f aca="true" t="shared" si="9" ref="CR15:CR32">BK15-BN15</f>
        <v>0</v>
      </c>
      <c r="CS15" s="127">
        <f aca="true" t="shared" si="10" ref="CS15:CS32">BN15-BO15-BP15-BQ15</f>
        <v>0</v>
      </c>
      <c r="CT15" s="127">
        <f>W15-X15-Y15-Z15</f>
        <v>0</v>
      </c>
      <c r="CU15" s="127">
        <f>Z15-AA15-AB15-AC15-AD15</f>
        <v>0</v>
      </c>
      <c r="CV15" s="127">
        <f>AE15-AF15-AG15-AH15</f>
        <v>0</v>
      </c>
      <c r="CW15" s="127">
        <f>AH15-AI15-AJ15-AK15-AL15</f>
        <v>1.3877787807814457E-17</v>
      </c>
      <c r="CX15" s="127">
        <f>AU15-AV15-AW15-AX15</f>
        <v>0</v>
      </c>
      <c r="CY15" s="127">
        <f>AH15-AI15-AJ15-AK15-AL15</f>
        <v>1.3877787807814457E-17</v>
      </c>
      <c r="CZ15" s="127">
        <f>AU15-AV15-AW15-AX15</f>
        <v>0</v>
      </c>
      <c r="DA15" s="127">
        <f>AX15-AY15-AZ15-BA15-BB15</f>
        <v>0</v>
      </c>
      <c r="DB15" s="127">
        <f aca="true" t="shared" si="11" ref="DB15:DB32">BK15-BL15-BM15-BN15</f>
        <v>0</v>
      </c>
      <c r="DC15" s="240">
        <f aca="true" t="shared" si="12" ref="DC15:DC32">S15-W15-AM15-BC15</f>
        <v>0</v>
      </c>
      <c r="DD15" s="240">
        <f aca="true" t="shared" si="13" ref="DD15:DD32">BS15-BV15</f>
        <v>0</v>
      </c>
      <c r="DE15" s="240">
        <f aca="true" t="shared" si="14" ref="DE15:DE32">BV15-BW15-BX15-BY15</f>
        <v>0</v>
      </c>
      <c r="DF15" s="240">
        <f aca="true" t="shared" si="15" ref="DF15:DF32">CA15-CD15</f>
        <v>0</v>
      </c>
      <c r="DG15" s="240">
        <f aca="true" t="shared" si="16" ref="DG15:DG32">CD15-CE15-CF15-CG15-CH15</f>
        <v>0</v>
      </c>
      <c r="DH15" s="240">
        <f aca="true" t="shared" si="17" ref="DH15:DH32">S15-W15-AM15-BC15</f>
        <v>0</v>
      </c>
      <c r="DI15" s="240">
        <f aca="true" t="shared" si="18" ref="DI15:DI32">CA15-CD15</f>
        <v>0</v>
      </c>
    </row>
    <row r="16" spans="1:113" ht="15.75">
      <c r="A16" s="64" t="s">
        <v>158</v>
      </c>
      <c r="B16" s="34" t="s">
        <v>168</v>
      </c>
      <c r="C16" s="32" t="s">
        <v>172</v>
      </c>
      <c r="D16" s="37">
        <v>2023</v>
      </c>
      <c r="E16" s="37">
        <v>2023</v>
      </c>
      <c r="F16" s="37">
        <v>2023</v>
      </c>
      <c r="G16" s="37">
        <f>F16</f>
        <v>2023</v>
      </c>
      <c r="H16" s="33"/>
      <c r="I16" s="33">
        <v>1.188</v>
      </c>
      <c r="J16" s="56">
        <v>44300</v>
      </c>
      <c r="K16" s="56"/>
      <c r="L16" s="33">
        <f>I16</f>
        <v>1.188</v>
      </c>
      <c r="M16" s="56">
        <v>44300</v>
      </c>
      <c r="N16" s="56"/>
      <c r="O16" s="33">
        <f>L16</f>
        <v>1.188</v>
      </c>
      <c r="P16" s="56" t="s">
        <v>211</v>
      </c>
      <c r="Q16" s="142">
        <f>I16*1.04*1.04</f>
        <v>1.2849408</v>
      </c>
      <c r="R16" s="142">
        <f>W16+AM16+AU16</f>
        <v>1.2849408</v>
      </c>
      <c r="S16" s="142">
        <f>W16+AM16+BC16</f>
        <v>1.2849408</v>
      </c>
      <c r="T16" s="142">
        <f>Q16</f>
        <v>1.2849408</v>
      </c>
      <c r="U16" s="142">
        <f>AM16+AU16</f>
        <v>1.2849408</v>
      </c>
      <c r="V16" s="142">
        <f>AM16+BC16+W16</f>
        <v>1.2849408</v>
      </c>
      <c r="W16" s="142">
        <f>SUM(X16:Z16)+AD16</f>
        <v>0</v>
      </c>
      <c r="X16" s="142"/>
      <c r="Y16" s="142"/>
      <c r="Z16" s="142">
        <f>SUM(AA16:AC16)</f>
        <v>0</v>
      </c>
      <c r="AA16" s="142"/>
      <c r="AB16" s="142"/>
      <c r="AC16" s="142"/>
      <c r="AD16" s="142"/>
      <c r="AE16" s="142">
        <f>SUM(AF16:AH16)+AL16</f>
        <v>0</v>
      </c>
      <c r="AF16" s="142"/>
      <c r="AG16" s="142"/>
      <c r="AH16" s="142"/>
      <c r="AI16" s="142"/>
      <c r="AJ16" s="142"/>
      <c r="AK16" s="142"/>
      <c r="AL16" s="142"/>
      <c r="AM16" s="142"/>
      <c r="AN16" s="142"/>
      <c r="AO16" s="142"/>
      <c r="AP16" s="142"/>
      <c r="AQ16" s="142"/>
      <c r="AR16" s="142"/>
      <c r="AS16" s="142"/>
      <c r="AT16" s="142"/>
      <c r="AU16" s="142">
        <f>SUM(AV16:AX16)+BB16</f>
        <v>1.2849408</v>
      </c>
      <c r="AV16" s="142"/>
      <c r="AW16" s="142"/>
      <c r="AX16" s="142">
        <f>T16</f>
        <v>1.2849408</v>
      </c>
      <c r="AY16" s="142">
        <v>1.070784</v>
      </c>
      <c r="AZ16" s="142">
        <f>AX16-AY16-BA16</f>
        <v>0</v>
      </c>
      <c r="BA16" s="142">
        <f>T16/1.2*0.2</f>
        <v>0.2141568</v>
      </c>
      <c r="BB16" s="142"/>
      <c r="BC16" s="142">
        <f>AU16</f>
        <v>1.2849408</v>
      </c>
      <c r="BD16" s="142"/>
      <c r="BE16" s="142"/>
      <c r="BF16" s="142">
        <f aca="true" t="shared" si="19" ref="BF16:BF26">AX16</f>
        <v>1.2849408</v>
      </c>
      <c r="BG16" s="142">
        <f aca="true" t="shared" si="20" ref="BG16:BG26">AY16</f>
        <v>1.070784</v>
      </c>
      <c r="BH16" s="142">
        <f aca="true" t="shared" si="21" ref="BH16:BH26">AZ16</f>
        <v>0</v>
      </c>
      <c r="BI16" s="142">
        <f aca="true" t="shared" si="22" ref="BI16:BI26">BA16</f>
        <v>0.2141568</v>
      </c>
      <c r="BJ16" s="142"/>
      <c r="BK16" s="142">
        <f>SUM(BL16:BN16)+BR16</f>
        <v>1.2849408</v>
      </c>
      <c r="BL16" s="142"/>
      <c r="BM16" s="142"/>
      <c r="BN16" s="142">
        <f>SUM(BO16:BQ16)</f>
        <v>1.2849408</v>
      </c>
      <c r="BO16" s="142">
        <f t="shared" si="3"/>
        <v>1.070784</v>
      </c>
      <c r="BP16" s="142">
        <f t="shared" si="3"/>
        <v>0</v>
      </c>
      <c r="BQ16" s="142">
        <f t="shared" si="3"/>
        <v>0.2141568</v>
      </c>
      <c r="BR16" s="176"/>
      <c r="BS16" s="142">
        <f>SUM(BT16:BV16)+BZ16</f>
        <v>1.2849408</v>
      </c>
      <c r="BT16" s="142"/>
      <c r="BU16" s="142"/>
      <c r="BV16" s="142">
        <f>SUM(BW16:BY16)</f>
        <v>1.2849408</v>
      </c>
      <c r="BW16" s="142">
        <f t="shared" si="4"/>
        <v>1.070784</v>
      </c>
      <c r="BX16" s="142">
        <f t="shared" si="4"/>
        <v>0</v>
      </c>
      <c r="BY16" s="142">
        <f t="shared" si="4"/>
        <v>0.2141568</v>
      </c>
      <c r="BZ16" s="176"/>
      <c r="CA16" s="142">
        <f>SUM(CB16:CD16)+CH16</f>
        <v>1.2849408</v>
      </c>
      <c r="CB16" s="142"/>
      <c r="CC16" s="142"/>
      <c r="CD16" s="142">
        <f>SUM(CE16:CG16)</f>
        <v>1.2849408</v>
      </c>
      <c r="CE16" s="142">
        <f t="shared" si="5"/>
        <v>1.070784</v>
      </c>
      <c r="CF16" s="142">
        <f t="shared" si="6"/>
        <v>0</v>
      </c>
      <c r="CG16" s="142">
        <f t="shared" si="7"/>
        <v>0.2141568</v>
      </c>
      <c r="CH16" s="250">
        <f t="shared" si="8"/>
        <v>0</v>
      </c>
      <c r="CI16" s="214"/>
      <c r="CJ16" s="214"/>
      <c r="CK16" s="214"/>
      <c r="CL16" s="214"/>
      <c r="CM16" s="214"/>
      <c r="CN16" s="214"/>
      <c r="CO16" s="214"/>
      <c r="CQ16" s="127">
        <f>Q16-AE16-AU16-W16</f>
        <v>0</v>
      </c>
      <c r="CR16" s="127">
        <f t="shared" si="9"/>
        <v>0</v>
      </c>
      <c r="CS16" s="127">
        <f t="shared" si="10"/>
        <v>0</v>
      </c>
      <c r="CT16" s="127">
        <f>W16-X16-Y16-Z16</f>
        <v>0</v>
      </c>
      <c r="CU16" s="127">
        <f>Z16-AA16-AB16-AC16-AD16</f>
        <v>0</v>
      </c>
      <c r="CV16" s="127">
        <f>AE16-AF16-AG16-AH16</f>
        <v>0</v>
      </c>
      <c r="CW16" s="127">
        <f>AH16-AI16-AJ16-AK16-AL16</f>
        <v>0</v>
      </c>
      <c r="CX16" s="127">
        <f>AU16-AV16-AW16-AX16</f>
        <v>0</v>
      </c>
      <c r="CY16" s="127">
        <f>AH16-AI16-AJ16-AK16-AL16</f>
        <v>0</v>
      </c>
      <c r="CZ16" s="127">
        <f>AU16-AV16-AW16-AX16</f>
        <v>0</v>
      </c>
      <c r="DA16" s="127">
        <f>AX16-AY16-AZ16-BA16-BB16</f>
        <v>2.7755575615628914E-17</v>
      </c>
      <c r="DB16" s="127">
        <f t="shared" si="11"/>
        <v>0</v>
      </c>
      <c r="DC16" s="240">
        <f t="shared" si="12"/>
        <v>0</v>
      </c>
      <c r="DD16" s="240">
        <f t="shared" si="13"/>
        <v>0</v>
      </c>
      <c r="DE16" s="240">
        <f t="shared" si="14"/>
        <v>0</v>
      </c>
      <c r="DF16" s="240">
        <f t="shared" si="15"/>
        <v>0</v>
      </c>
      <c r="DG16" s="240">
        <f t="shared" si="16"/>
        <v>2.7755575615628914E-17</v>
      </c>
      <c r="DH16" s="240">
        <f t="shared" si="17"/>
        <v>0</v>
      </c>
      <c r="DI16" s="240">
        <f t="shared" si="18"/>
        <v>0</v>
      </c>
    </row>
    <row r="17" spans="1:113" ht="15.75">
      <c r="A17" s="64" t="s">
        <v>159</v>
      </c>
      <c r="B17" s="34" t="s">
        <v>160</v>
      </c>
      <c r="C17" s="32" t="s">
        <v>173</v>
      </c>
      <c r="D17" s="37">
        <v>2022</v>
      </c>
      <c r="E17" s="37">
        <v>2023</v>
      </c>
      <c r="F17" s="37">
        <v>2023</v>
      </c>
      <c r="G17" s="37">
        <f>F17</f>
        <v>2023</v>
      </c>
      <c r="H17" s="33"/>
      <c r="I17" s="33">
        <f>0.888+0.864+0.864</f>
        <v>2.616</v>
      </c>
      <c r="J17" s="56">
        <v>44300</v>
      </c>
      <c r="K17" s="56"/>
      <c r="L17" s="33">
        <v>0.888</v>
      </c>
      <c r="M17" s="56">
        <v>44300</v>
      </c>
      <c r="N17" s="56"/>
      <c r="O17" s="33">
        <f>L17</f>
        <v>0.888</v>
      </c>
      <c r="P17" s="56" t="s">
        <v>211</v>
      </c>
      <c r="Q17" s="142">
        <f>(I17-0.888)*1.04+0.888*1.04*1.04</f>
        <v>2.7575808000000004</v>
      </c>
      <c r="R17" s="142">
        <f>W17+AM17+AU17</f>
        <v>0.9604608</v>
      </c>
      <c r="S17" s="142">
        <f>W17+AM17+BC17</f>
        <v>0.9604608</v>
      </c>
      <c r="T17" s="142">
        <f>Q17</f>
        <v>2.7575808000000004</v>
      </c>
      <c r="U17" s="142">
        <f>AM17+AU17</f>
        <v>0.9604608</v>
      </c>
      <c r="V17" s="142">
        <f>AM17+BC17+W17</f>
        <v>0.9604608</v>
      </c>
      <c r="W17" s="142">
        <f>SUM(X17:Z17)+AD17</f>
        <v>0</v>
      </c>
      <c r="X17" s="142"/>
      <c r="Y17" s="142"/>
      <c r="Z17" s="142">
        <f>SUM(AA17:AC17)</f>
        <v>0</v>
      </c>
      <c r="AA17" s="142"/>
      <c r="AB17" s="142"/>
      <c r="AC17" s="142"/>
      <c r="AD17" s="142"/>
      <c r="AE17" s="142">
        <f>SUM(AF17:AH17)+AL17</f>
        <v>1.79712</v>
      </c>
      <c r="AF17" s="142"/>
      <c r="AG17" s="142"/>
      <c r="AH17" s="142">
        <f>1.728*1.04</f>
        <v>1.79712</v>
      </c>
      <c r="AI17" s="142">
        <v>1.4976</v>
      </c>
      <c r="AJ17" s="142">
        <f>AH17-AI17-AK17</f>
        <v>0</v>
      </c>
      <c r="AK17" s="142">
        <f>AH17/1.2*0.2</f>
        <v>0.29952</v>
      </c>
      <c r="AL17" s="142"/>
      <c r="AM17" s="142"/>
      <c r="AN17" s="142"/>
      <c r="AO17" s="142"/>
      <c r="AP17" s="142"/>
      <c r="AQ17" s="142"/>
      <c r="AR17" s="142"/>
      <c r="AS17" s="142"/>
      <c r="AT17" s="142"/>
      <c r="AU17" s="142">
        <f>SUM(AV17:AX17)+BB17</f>
        <v>0.9604608</v>
      </c>
      <c r="AV17" s="142"/>
      <c r="AW17" s="142"/>
      <c r="AX17" s="142">
        <f>0.888*1.04*1.04</f>
        <v>0.9604608</v>
      </c>
      <c r="AY17" s="142">
        <v>0.800384</v>
      </c>
      <c r="AZ17" s="142">
        <f>AX17-AY17-BA17</f>
        <v>0</v>
      </c>
      <c r="BA17" s="142">
        <f>AX17/1.2*0.2</f>
        <v>0.16007680000000002</v>
      </c>
      <c r="BB17" s="142"/>
      <c r="BC17" s="142">
        <f>AU17</f>
        <v>0.9604608</v>
      </c>
      <c r="BD17" s="142"/>
      <c r="BE17" s="142"/>
      <c r="BF17" s="142">
        <f t="shared" si="19"/>
        <v>0.9604608</v>
      </c>
      <c r="BG17" s="142">
        <f t="shared" si="20"/>
        <v>0.800384</v>
      </c>
      <c r="BH17" s="142">
        <f t="shared" si="21"/>
        <v>0</v>
      </c>
      <c r="BI17" s="142">
        <f t="shared" si="22"/>
        <v>0.16007680000000002</v>
      </c>
      <c r="BJ17" s="142"/>
      <c r="BK17" s="142">
        <f>SUM(BL17:BN17)+BR17</f>
        <v>2.7575808</v>
      </c>
      <c r="BL17" s="142"/>
      <c r="BM17" s="142"/>
      <c r="BN17" s="142">
        <f>SUM(BO17:BQ17)</f>
        <v>2.7575808</v>
      </c>
      <c r="BO17" s="142">
        <f t="shared" si="3"/>
        <v>2.297984</v>
      </c>
      <c r="BP17" s="142">
        <f t="shared" si="3"/>
        <v>0</v>
      </c>
      <c r="BQ17" s="142">
        <f t="shared" si="3"/>
        <v>0.4595968</v>
      </c>
      <c r="BR17" s="176"/>
      <c r="BS17" s="142">
        <f>SUM(BT17:BV17)+BZ17</f>
        <v>0.9604608</v>
      </c>
      <c r="BT17" s="142"/>
      <c r="BU17" s="142"/>
      <c r="BV17" s="142">
        <f>SUM(BW17:BY17)</f>
        <v>0.9604608</v>
      </c>
      <c r="BW17" s="142">
        <f t="shared" si="4"/>
        <v>0.800384</v>
      </c>
      <c r="BX17" s="142">
        <f t="shared" si="4"/>
        <v>0</v>
      </c>
      <c r="BY17" s="142">
        <f t="shared" si="4"/>
        <v>0.16007680000000002</v>
      </c>
      <c r="BZ17" s="176"/>
      <c r="CA17" s="142">
        <f>SUM(CB17:CD17)+CH17</f>
        <v>0.9604608</v>
      </c>
      <c r="CB17" s="142"/>
      <c r="CC17" s="142"/>
      <c r="CD17" s="142">
        <f>SUM(CE17:CG17)</f>
        <v>0.9604608</v>
      </c>
      <c r="CE17" s="142">
        <f t="shared" si="5"/>
        <v>0.800384</v>
      </c>
      <c r="CF17" s="142">
        <f t="shared" si="6"/>
        <v>0</v>
      </c>
      <c r="CG17" s="142">
        <f t="shared" si="7"/>
        <v>0.16007680000000002</v>
      </c>
      <c r="CH17" s="250">
        <f t="shared" si="8"/>
        <v>0</v>
      </c>
      <c r="CI17" s="214"/>
      <c r="CJ17" s="214"/>
      <c r="CK17" s="214"/>
      <c r="CL17" s="214"/>
      <c r="CM17" s="214"/>
      <c r="CN17" s="214"/>
      <c r="CO17" s="214"/>
      <c r="CQ17" s="127">
        <f>Q17-AE17-AU17-W17</f>
        <v>3.3306690738754696E-16</v>
      </c>
      <c r="CR17" s="127">
        <f t="shared" si="9"/>
        <v>0</v>
      </c>
      <c r="CS17" s="127">
        <f t="shared" si="10"/>
        <v>0</v>
      </c>
      <c r="CT17" s="127">
        <f>W17-X17-Y17-Z17</f>
        <v>0</v>
      </c>
      <c r="CU17" s="127">
        <f>Z17-AA17-AB17-AC17-AD17</f>
        <v>0</v>
      </c>
      <c r="CV17" s="127">
        <f>AE17-AF17-AG17-AH17</f>
        <v>0</v>
      </c>
      <c r="CW17" s="127">
        <f>AH17-AI17-AJ17-AK17-AL17</f>
        <v>0</v>
      </c>
      <c r="CX17" s="127">
        <f>AU17-AV17-AW17-AX17</f>
        <v>0</v>
      </c>
      <c r="CY17" s="127">
        <f>AH17-AI17-AJ17-AK17-AL17</f>
        <v>0</v>
      </c>
      <c r="CZ17" s="127">
        <f>AU17-AV17-AW17-AX17</f>
        <v>0</v>
      </c>
      <c r="DA17" s="127">
        <f>AX17-AY17-AZ17-BA17-BB17</f>
        <v>0</v>
      </c>
      <c r="DB17" s="127">
        <f t="shared" si="11"/>
        <v>0</v>
      </c>
      <c r="DC17" s="240">
        <f t="shared" si="12"/>
        <v>0</v>
      </c>
      <c r="DD17" s="240">
        <f t="shared" si="13"/>
        <v>0</v>
      </c>
      <c r="DE17" s="240">
        <f t="shared" si="14"/>
        <v>0</v>
      </c>
      <c r="DF17" s="240">
        <f t="shared" si="15"/>
        <v>0</v>
      </c>
      <c r="DG17" s="240">
        <f t="shared" si="16"/>
        <v>0</v>
      </c>
      <c r="DH17" s="240">
        <f t="shared" si="17"/>
        <v>0</v>
      </c>
      <c r="DI17" s="240">
        <f t="shared" si="18"/>
        <v>0</v>
      </c>
    </row>
    <row r="18" spans="1:113" ht="15.75">
      <c r="A18" s="64" t="s">
        <v>185</v>
      </c>
      <c r="B18" s="34" t="s">
        <v>186</v>
      </c>
      <c r="C18" s="32" t="s">
        <v>183</v>
      </c>
      <c r="D18" s="37">
        <v>2022</v>
      </c>
      <c r="E18" s="37">
        <v>2023</v>
      </c>
      <c r="F18" s="37">
        <v>2023</v>
      </c>
      <c r="G18" s="37">
        <f>F18</f>
        <v>2023</v>
      </c>
      <c r="H18" s="33"/>
      <c r="I18" s="33">
        <v>3.5939940000000004</v>
      </c>
      <c r="J18" s="56">
        <v>44300</v>
      </c>
      <c r="K18" s="56"/>
      <c r="L18" s="33">
        <f>R18</f>
        <v>1.07352</v>
      </c>
      <c r="M18" s="56">
        <v>44300</v>
      </c>
      <c r="N18" s="56"/>
      <c r="O18" s="33">
        <f>L18</f>
        <v>1.07352</v>
      </c>
      <c r="P18" s="56" t="s">
        <v>211</v>
      </c>
      <c r="Q18" s="142">
        <v>3.5939940000000004</v>
      </c>
      <c r="R18" s="142">
        <f>W18+AM18+AU18</f>
        <v>1.07352</v>
      </c>
      <c r="S18" s="142">
        <f>W18+AM18+BC18</f>
        <v>1.07352</v>
      </c>
      <c r="T18" s="142">
        <f>Q18</f>
        <v>3.5939940000000004</v>
      </c>
      <c r="U18" s="142">
        <f>AM18+AU18</f>
        <v>1.07352</v>
      </c>
      <c r="V18" s="142">
        <f>AM18+BC18+W18</f>
        <v>1.07352</v>
      </c>
      <c r="W18" s="142">
        <f>SUM(X18:Z18)+AD18</f>
        <v>0</v>
      </c>
      <c r="X18" s="142"/>
      <c r="Y18" s="142"/>
      <c r="Z18" s="142">
        <f>SUM(AA18:AC18)</f>
        <v>0</v>
      </c>
      <c r="AA18" s="142"/>
      <c r="AB18" s="142"/>
      <c r="AC18" s="142"/>
      <c r="AD18" s="142"/>
      <c r="AE18" s="142">
        <f>SUM(AF18:AH18)+AL18</f>
        <v>2.520474</v>
      </c>
      <c r="AF18" s="142"/>
      <c r="AG18" s="142"/>
      <c r="AH18" s="142">
        <f>2.520474</f>
        <v>2.520474</v>
      </c>
      <c r="AI18" s="142">
        <v>0</v>
      </c>
      <c r="AJ18" s="142">
        <f>AH18-AI18-AK18</f>
        <v>2.100395</v>
      </c>
      <c r="AK18" s="142">
        <f>AH18/1.2*0.2</f>
        <v>0.4200790000000001</v>
      </c>
      <c r="AL18" s="142"/>
      <c r="AM18" s="142"/>
      <c r="AN18" s="142"/>
      <c r="AO18" s="142"/>
      <c r="AP18" s="142"/>
      <c r="AQ18" s="142"/>
      <c r="AR18" s="142"/>
      <c r="AS18" s="142"/>
      <c r="AT18" s="142"/>
      <c r="AU18" s="142">
        <f>SUM(AV18:AX18)+BB18</f>
        <v>1.07352</v>
      </c>
      <c r="AV18" s="142"/>
      <c r="AW18" s="142"/>
      <c r="AX18" s="142">
        <v>1.07352</v>
      </c>
      <c r="AY18" s="142">
        <v>0.840158</v>
      </c>
      <c r="AZ18" s="142">
        <f>AX18-AY18-BA18</f>
        <v>0.054442000000000046</v>
      </c>
      <c r="BA18" s="142">
        <f>AX18/1.2*0.2</f>
        <v>0.17892000000000002</v>
      </c>
      <c r="BB18" s="142"/>
      <c r="BC18" s="142">
        <f>AU18</f>
        <v>1.07352</v>
      </c>
      <c r="BD18" s="142"/>
      <c r="BE18" s="142"/>
      <c r="BF18" s="142">
        <f t="shared" si="19"/>
        <v>1.07352</v>
      </c>
      <c r="BG18" s="142">
        <f t="shared" si="20"/>
        <v>0.840158</v>
      </c>
      <c r="BH18" s="142">
        <f t="shared" si="21"/>
        <v>0.054442000000000046</v>
      </c>
      <c r="BI18" s="142">
        <f t="shared" si="22"/>
        <v>0.17892000000000002</v>
      </c>
      <c r="BJ18" s="142"/>
      <c r="BK18" s="142">
        <f>SUM(BL18:BN18)+BR18</f>
        <v>3.5939939999999995</v>
      </c>
      <c r="BL18" s="142"/>
      <c r="BM18" s="142"/>
      <c r="BN18" s="142">
        <f>SUM(BO18:BQ18)</f>
        <v>3.5939939999999995</v>
      </c>
      <c r="BO18" s="142">
        <f t="shared" si="3"/>
        <v>0.840158</v>
      </c>
      <c r="BP18" s="142">
        <f t="shared" si="3"/>
        <v>2.1548369999999997</v>
      </c>
      <c r="BQ18" s="142">
        <f t="shared" si="3"/>
        <v>0.5989990000000001</v>
      </c>
      <c r="BR18" s="176"/>
      <c r="BS18" s="142">
        <f>SUM(BT18:BV18)+BZ18</f>
        <v>1.07352</v>
      </c>
      <c r="BT18" s="142"/>
      <c r="BU18" s="142"/>
      <c r="BV18" s="142">
        <f>SUM(BW18:BY18)</f>
        <v>1.07352</v>
      </c>
      <c r="BW18" s="142">
        <f t="shared" si="4"/>
        <v>0.840158</v>
      </c>
      <c r="BX18" s="142">
        <f t="shared" si="4"/>
        <v>0.054442000000000046</v>
      </c>
      <c r="BY18" s="142">
        <f t="shared" si="4"/>
        <v>0.17892000000000002</v>
      </c>
      <c r="BZ18" s="176"/>
      <c r="CA18" s="142">
        <f>SUM(CB18:CD18)+CH18</f>
        <v>1.07352</v>
      </c>
      <c r="CB18" s="142"/>
      <c r="CC18" s="142"/>
      <c r="CD18" s="142">
        <f>SUM(CE18:CG18)</f>
        <v>1.07352</v>
      </c>
      <c r="CE18" s="142">
        <f t="shared" si="5"/>
        <v>0.840158</v>
      </c>
      <c r="CF18" s="142">
        <f t="shared" si="6"/>
        <v>0.054442000000000046</v>
      </c>
      <c r="CG18" s="142">
        <f t="shared" si="7"/>
        <v>0.17892000000000002</v>
      </c>
      <c r="CH18" s="250">
        <f t="shared" si="8"/>
        <v>0</v>
      </c>
      <c r="CI18" s="214"/>
      <c r="CJ18" s="214"/>
      <c r="CK18" s="214"/>
      <c r="CL18" s="214"/>
      <c r="CM18" s="214"/>
      <c r="CN18" s="214"/>
      <c r="CO18" s="214"/>
      <c r="CQ18" s="127"/>
      <c r="CR18" s="127"/>
      <c r="CS18" s="127"/>
      <c r="CT18" s="127"/>
      <c r="CU18" s="127"/>
      <c r="CV18" s="127"/>
      <c r="CW18" s="127"/>
      <c r="CX18" s="127"/>
      <c r="CY18" s="127"/>
      <c r="CZ18" s="127"/>
      <c r="DA18" s="127"/>
      <c r="DB18" s="127"/>
      <c r="DC18" s="240">
        <f t="shared" si="12"/>
        <v>0</v>
      </c>
      <c r="DD18" s="240">
        <f t="shared" si="13"/>
        <v>0</v>
      </c>
      <c r="DE18" s="240">
        <f t="shared" si="14"/>
        <v>0</v>
      </c>
      <c r="DF18" s="240">
        <f t="shared" si="15"/>
        <v>0</v>
      </c>
      <c r="DG18" s="240">
        <f t="shared" si="16"/>
        <v>0</v>
      </c>
      <c r="DH18" s="240">
        <f t="shared" si="17"/>
        <v>0</v>
      </c>
      <c r="DI18" s="240">
        <f t="shared" si="18"/>
        <v>0</v>
      </c>
    </row>
    <row r="19" spans="1:113" ht="15.75">
      <c r="A19" s="65" t="s">
        <v>128</v>
      </c>
      <c r="B19" s="115" t="s">
        <v>106</v>
      </c>
      <c r="C19" s="112"/>
      <c r="D19" s="112"/>
      <c r="E19" s="112"/>
      <c r="F19" s="112"/>
      <c r="G19" s="112"/>
      <c r="H19" s="112"/>
      <c r="I19" s="33"/>
      <c r="J19" s="126"/>
      <c r="K19" s="126"/>
      <c r="L19" s="33"/>
      <c r="M19" s="126"/>
      <c r="N19" s="126"/>
      <c r="O19" s="33"/>
      <c r="P19" s="126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142"/>
      <c r="AV19" s="142"/>
      <c r="AW19" s="142"/>
      <c r="AX19" s="142"/>
      <c r="AY19" s="142"/>
      <c r="AZ19" s="142"/>
      <c r="BA19" s="142"/>
      <c r="BB19" s="142"/>
      <c r="BC19" s="142"/>
      <c r="BD19" s="142"/>
      <c r="BE19" s="142"/>
      <c r="BF19" s="142"/>
      <c r="BG19" s="142"/>
      <c r="BH19" s="142"/>
      <c r="BI19" s="142"/>
      <c r="BJ19" s="142"/>
      <c r="BK19" s="142"/>
      <c r="BL19" s="142"/>
      <c r="BM19" s="142"/>
      <c r="BN19" s="142"/>
      <c r="BO19" s="142"/>
      <c r="BP19" s="142"/>
      <c r="BQ19" s="142"/>
      <c r="BR19" s="177"/>
      <c r="BS19" s="142"/>
      <c r="BT19" s="142"/>
      <c r="BU19" s="142"/>
      <c r="BV19" s="142"/>
      <c r="BW19" s="142"/>
      <c r="BX19" s="142"/>
      <c r="BY19" s="142"/>
      <c r="BZ19" s="177"/>
      <c r="CA19" s="142"/>
      <c r="CB19" s="142"/>
      <c r="CC19" s="142"/>
      <c r="CD19" s="142"/>
      <c r="CE19" s="142">
        <f t="shared" si="5"/>
        <v>0</v>
      </c>
      <c r="CF19" s="142">
        <f t="shared" si="6"/>
        <v>0</v>
      </c>
      <c r="CG19" s="142">
        <f t="shared" si="7"/>
        <v>0</v>
      </c>
      <c r="CH19" s="251">
        <f t="shared" si="8"/>
        <v>0</v>
      </c>
      <c r="CI19" s="215"/>
      <c r="CJ19" s="215"/>
      <c r="CK19" s="215"/>
      <c r="CL19" s="215"/>
      <c r="CM19" s="215"/>
      <c r="CN19" s="215"/>
      <c r="CO19" s="215"/>
      <c r="CQ19" s="127">
        <f aca="true" t="shared" si="23" ref="CQ19:CQ30">Q19-AE19-AU19-W19</f>
        <v>0</v>
      </c>
      <c r="CR19" s="127">
        <f t="shared" si="9"/>
        <v>0</v>
      </c>
      <c r="CS19" s="127">
        <f t="shared" si="10"/>
        <v>0</v>
      </c>
      <c r="CT19" s="127">
        <f aca="true" t="shared" si="24" ref="CT19:CT30">W19-X19-Y19-Z19</f>
        <v>0</v>
      </c>
      <c r="CU19" s="127">
        <f aca="true" t="shared" si="25" ref="CU19:CU30">Z19-AA19-AB19-AC19-AD19</f>
        <v>0</v>
      </c>
      <c r="CV19" s="127">
        <f aca="true" t="shared" si="26" ref="CV19:CV30">AE19-AF19-AG19-AH19</f>
        <v>0</v>
      </c>
      <c r="CW19" s="127">
        <f aca="true" t="shared" si="27" ref="CW19:CW30">AH19-AI19-AJ19-AK19-AL19</f>
        <v>0</v>
      </c>
      <c r="CX19" s="127">
        <f aca="true" t="shared" si="28" ref="CX19:CX30">AU19-AV19-AW19-AX19</f>
        <v>0</v>
      </c>
      <c r="CY19" s="127">
        <f aca="true" t="shared" si="29" ref="CY19:CY30">AH19-AI19-AJ19-AK19-AL19</f>
        <v>0</v>
      </c>
      <c r="CZ19" s="127">
        <f aca="true" t="shared" si="30" ref="CZ19:CZ30">AU19-AV19-AW19-AX19</f>
        <v>0</v>
      </c>
      <c r="DA19" s="127">
        <f aca="true" t="shared" si="31" ref="DA19:DA30">AX19-AY19-AZ19-BA19-BB19</f>
        <v>0</v>
      </c>
      <c r="DB19" s="127">
        <f t="shared" si="11"/>
        <v>0</v>
      </c>
      <c r="DC19" s="240">
        <f t="shared" si="12"/>
        <v>0</v>
      </c>
      <c r="DD19" s="240">
        <f t="shared" si="13"/>
        <v>0</v>
      </c>
      <c r="DE19" s="240">
        <f t="shared" si="14"/>
        <v>0</v>
      </c>
      <c r="DF19" s="240">
        <f t="shared" si="15"/>
        <v>0</v>
      </c>
      <c r="DG19" s="240">
        <f t="shared" si="16"/>
        <v>0</v>
      </c>
      <c r="DH19" s="240">
        <f t="shared" si="17"/>
        <v>0</v>
      </c>
      <c r="DI19" s="240">
        <f t="shared" si="18"/>
        <v>0</v>
      </c>
    </row>
    <row r="20" spans="1:113" ht="15.75">
      <c r="A20" s="64" t="s">
        <v>108</v>
      </c>
      <c r="B20" s="113" t="s">
        <v>165</v>
      </c>
      <c r="C20" s="32" t="s">
        <v>174</v>
      </c>
      <c r="D20" s="37">
        <v>2022</v>
      </c>
      <c r="E20" s="37">
        <v>2022</v>
      </c>
      <c r="F20" s="37"/>
      <c r="G20" s="37"/>
      <c r="H20" s="33"/>
      <c r="I20" s="33">
        <v>7.03084995</v>
      </c>
      <c r="J20" s="56">
        <v>44300</v>
      </c>
      <c r="K20" s="56"/>
      <c r="L20" s="33"/>
      <c r="M20" s="56"/>
      <c r="N20" s="56"/>
      <c r="O20" s="33"/>
      <c r="P20" s="56"/>
      <c r="Q20" s="142">
        <f>I20</f>
        <v>7.03084995</v>
      </c>
      <c r="R20" s="142"/>
      <c r="S20" s="142"/>
      <c r="T20" s="142">
        <f aca="true" t="shared" si="32" ref="T20:T26">Q20</f>
        <v>7.03084995</v>
      </c>
      <c r="U20" s="142"/>
      <c r="V20" s="142"/>
      <c r="W20" s="142">
        <f aca="true" t="shared" si="33" ref="W20:W25">SUM(X20:Z20)+AD20</f>
        <v>0</v>
      </c>
      <c r="X20" s="142"/>
      <c r="Y20" s="142"/>
      <c r="Z20" s="142">
        <f aca="true" t="shared" si="34" ref="Z20:Z25">SUM(AA20:AC20)</f>
        <v>0</v>
      </c>
      <c r="AA20" s="142"/>
      <c r="AB20" s="142"/>
      <c r="AC20" s="142"/>
      <c r="AD20" s="142"/>
      <c r="AE20" s="142">
        <f aca="true" t="shared" si="35" ref="AE20:AE26">SUM(AF20:AH20)+AL20</f>
        <v>7.03084995</v>
      </c>
      <c r="AF20" s="142"/>
      <c r="AG20" s="142"/>
      <c r="AH20" s="142">
        <f>T20</f>
        <v>7.03084995</v>
      </c>
      <c r="AI20" s="142">
        <v>5.859041625</v>
      </c>
      <c r="AJ20" s="142">
        <f>AH20-AI20-AK20</f>
        <v>0</v>
      </c>
      <c r="AK20" s="142">
        <f>T20/1.2*0.2</f>
        <v>1.1718083250000002</v>
      </c>
      <c r="AL20" s="142"/>
      <c r="AM20" s="142"/>
      <c r="AN20" s="142"/>
      <c r="AO20" s="142"/>
      <c r="AP20" s="142"/>
      <c r="AQ20" s="142"/>
      <c r="AR20" s="142"/>
      <c r="AS20" s="142"/>
      <c r="AT20" s="142"/>
      <c r="AU20" s="142">
        <f aca="true" t="shared" si="36" ref="AU20:AU26">SUM(AV20:AX20)+BB20</f>
        <v>0</v>
      </c>
      <c r="AV20" s="142"/>
      <c r="AW20" s="142"/>
      <c r="AX20" s="142"/>
      <c r="AY20" s="142"/>
      <c r="AZ20" s="142"/>
      <c r="BA20" s="142"/>
      <c r="BB20" s="142"/>
      <c r="BC20" s="142"/>
      <c r="BD20" s="142"/>
      <c r="BE20" s="142"/>
      <c r="BF20" s="142"/>
      <c r="BG20" s="142"/>
      <c r="BH20" s="142"/>
      <c r="BI20" s="142"/>
      <c r="BJ20" s="142"/>
      <c r="BK20" s="142">
        <f aca="true" t="shared" si="37" ref="BK20:BK30">SUM(BL20:BN20)+BR20</f>
        <v>7.03084995</v>
      </c>
      <c r="BL20" s="142"/>
      <c r="BM20" s="142"/>
      <c r="BN20" s="142">
        <f>SUM(BO20:BQ20)</f>
        <v>7.03084995</v>
      </c>
      <c r="BO20" s="142">
        <f aca="true" t="shared" si="38" ref="BO20:BQ26">AA20+AI20+AY20</f>
        <v>5.859041625</v>
      </c>
      <c r="BP20" s="142">
        <f t="shared" si="38"/>
        <v>0</v>
      </c>
      <c r="BQ20" s="142">
        <f t="shared" si="38"/>
        <v>1.1718083250000002</v>
      </c>
      <c r="BR20" s="176"/>
      <c r="BS20" s="142">
        <f aca="true" t="shared" si="39" ref="BS20:BS26">SUM(BT20:BV20)+BZ20</f>
        <v>0</v>
      </c>
      <c r="BT20" s="142"/>
      <c r="BU20" s="142"/>
      <c r="BV20" s="142">
        <f aca="true" t="shared" si="40" ref="BV20:BV26">SUM(BW20:BY20)</f>
        <v>0</v>
      </c>
      <c r="BW20" s="142">
        <f aca="true" t="shared" si="41" ref="BW20:BY26">AA20+AQ20+AY20</f>
        <v>0</v>
      </c>
      <c r="BX20" s="142">
        <f t="shared" si="41"/>
        <v>0</v>
      </c>
      <c r="BY20" s="142">
        <f t="shared" si="41"/>
        <v>0</v>
      </c>
      <c r="BZ20" s="176"/>
      <c r="CA20" s="142">
        <f aca="true" t="shared" si="42" ref="CA20:CA26">SUM(CB20:CD20)+CH20</f>
        <v>0</v>
      </c>
      <c r="CB20" s="142"/>
      <c r="CC20" s="142"/>
      <c r="CD20" s="142">
        <f aca="true" t="shared" si="43" ref="CD20:CD26">SUM(CE20:CG20)</f>
        <v>0</v>
      </c>
      <c r="CE20" s="142">
        <f t="shared" si="5"/>
        <v>0</v>
      </c>
      <c r="CF20" s="142">
        <f t="shared" si="6"/>
        <v>0</v>
      </c>
      <c r="CG20" s="142">
        <f t="shared" si="7"/>
        <v>0</v>
      </c>
      <c r="CH20" s="250">
        <f t="shared" si="8"/>
        <v>0</v>
      </c>
      <c r="CI20" s="214"/>
      <c r="CJ20" s="214"/>
      <c r="CK20" s="214"/>
      <c r="CL20" s="214"/>
      <c r="CM20" s="214"/>
      <c r="CN20" s="214"/>
      <c r="CO20" s="214"/>
      <c r="CQ20" s="127">
        <f t="shared" si="23"/>
        <v>0</v>
      </c>
      <c r="CR20" s="127">
        <f t="shared" si="9"/>
        <v>0</v>
      </c>
      <c r="CS20" s="127">
        <f t="shared" si="10"/>
        <v>0</v>
      </c>
      <c r="CT20" s="127">
        <f t="shared" si="24"/>
        <v>0</v>
      </c>
      <c r="CU20" s="127">
        <f t="shared" si="25"/>
        <v>0</v>
      </c>
      <c r="CV20" s="127">
        <f t="shared" si="26"/>
        <v>0</v>
      </c>
      <c r="CW20" s="127">
        <f t="shared" si="27"/>
        <v>4.440892098500626E-16</v>
      </c>
      <c r="CX20" s="127">
        <f t="shared" si="28"/>
        <v>0</v>
      </c>
      <c r="CY20" s="127">
        <f t="shared" si="29"/>
        <v>4.440892098500626E-16</v>
      </c>
      <c r="CZ20" s="127">
        <f t="shared" si="30"/>
        <v>0</v>
      </c>
      <c r="DA20" s="127">
        <f t="shared" si="31"/>
        <v>0</v>
      </c>
      <c r="DB20" s="127">
        <f t="shared" si="11"/>
        <v>0</v>
      </c>
      <c r="DC20" s="240">
        <f t="shared" si="12"/>
        <v>0</v>
      </c>
      <c r="DD20" s="240">
        <f t="shared" si="13"/>
        <v>0</v>
      </c>
      <c r="DE20" s="240">
        <f t="shared" si="14"/>
        <v>0</v>
      </c>
      <c r="DF20" s="240">
        <f t="shared" si="15"/>
        <v>0</v>
      </c>
      <c r="DG20" s="240">
        <f t="shared" si="16"/>
        <v>0</v>
      </c>
      <c r="DH20" s="240">
        <f t="shared" si="17"/>
        <v>0</v>
      </c>
      <c r="DI20" s="240">
        <f t="shared" si="18"/>
        <v>0</v>
      </c>
    </row>
    <row r="21" spans="1:113" ht="15.75">
      <c r="A21" s="64" t="s">
        <v>109</v>
      </c>
      <c r="B21" s="113" t="s">
        <v>137</v>
      </c>
      <c r="C21" s="32" t="s">
        <v>176</v>
      </c>
      <c r="D21" s="37">
        <v>2023</v>
      </c>
      <c r="E21" s="37">
        <v>2023</v>
      </c>
      <c r="F21" s="37">
        <v>2023</v>
      </c>
      <c r="G21" s="37">
        <f>F21</f>
        <v>2023</v>
      </c>
      <c r="H21" s="33"/>
      <c r="I21" s="33">
        <v>16.3957484523754</v>
      </c>
      <c r="J21" s="56">
        <v>44300</v>
      </c>
      <c r="K21" s="56"/>
      <c r="L21" s="33">
        <f>Q21</f>
        <v>16.3957484523754</v>
      </c>
      <c r="M21" s="56">
        <v>44300</v>
      </c>
      <c r="N21" s="56"/>
      <c r="O21" s="33">
        <f>L21</f>
        <v>16.3957484523754</v>
      </c>
      <c r="P21" s="56" t="s">
        <v>211</v>
      </c>
      <c r="Q21" s="142">
        <f>I21</f>
        <v>16.3957484523754</v>
      </c>
      <c r="R21" s="142">
        <f>W21+AM21+AU21</f>
        <v>16.3957484523754</v>
      </c>
      <c r="S21" s="142">
        <f>W21+AM21+BC21</f>
        <v>16.3957484523754</v>
      </c>
      <c r="T21" s="142">
        <f t="shared" si="32"/>
        <v>16.3957484523754</v>
      </c>
      <c r="U21" s="142">
        <f>AM21+AU21</f>
        <v>16.3957484523754</v>
      </c>
      <c r="V21" s="142">
        <f>AM21+BC21+W21</f>
        <v>16.3957484523754</v>
      </c>
      <c r="W21" s="142">
        <f t="shared" si="33"/>
        <v>0</v>
      </c>
      <c r="X21" s="142"/>
      <c r="Y21" s="142"/>
      <c r="Z21" s="142">
        <f t="shared" si="34"/>
        <v>0</v>
      </c>
      <c r="AA21" s="142"/>
      <c r="AB21" s="142"/>
      <c r="AC21" s="142"/>
      <c r="AD21" s="142"/>
      <c r="AE21" s="142">
        <f t="shared" si="35"/>
        <v>0</v>
      </c>
      <c r="AF21" s="142"/>
      <c r="AG21" s="142"/>
      <c r="AH21" s="142">
        <f>SUM(AI21:AK21)</f>
        <v>0</v>
      </c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2"/>
      <c r="AT21" s="142"/>
      <c r="AU21" s="142">
        <f t="shared" si="36"/>
        <v>16.3957484523754</v>
      </c>
      <c r="AV21" s="142"/>
      <c r="AW21" s="142"/>
      <c r="AX21" s="142">
        <f>T21</f>
        <v>16.3957484523754</v>
      </c>
      <c r="AY21" s="142">
        <v>13.663123710312833</v>
      </c>
      <c r="AZ21" s="142">
        <f>AX21-AY21-BA21</f>
        <v>0</v>
      </c>
      <c r="BA21" s="142">
        <f>T21/1.2*0.2</f>
        <v>2.7326247420625673</v>
      </c>
      <c r="BB21" s="142"/>
      <c r="BC21" s="142">
        <f>AU21</f>
        <v>16.3957484523754</v>
      </c>
      <c r="BD21" s="142"/>
      <c r="BE21" s="142"/>
      <c r="BF21" s="142">
        <f t="shared" si="19"/>
        <v>16.3957484523754</v>
      </c>
      <c r="BG21" s="142">
        <f t="shared" si="20"/>
        <v>13.663123710312833</v>
      </c>
      <c r="BH21" s="142">
        <f t="shared" si="21"/>
        <v>0</v>
      </c>
      <c r="BI21" s="142">
        <f t="shared" si="22"/>
        <v>2.7326247420625673</v>
      </c>
      <c r="BJ21" s="142"/>
      <c r="BK21" s="142">
        <f t="shared" si="37"/>
        <v>16.3957484523754</v>
      </c>
      <c r="BL21" s="142"/>
      <c r="BM21" s="142"/>
      <c r="BN21" s="142">
        <f aca="true" t="shared" si="44" ref="BN21:BN30">SUM(BO21:BQ21)</f>
        <v>16.3957484523754</v>
      </c>
      <c r="BO21" s="142">
        <f t="shared" si="38"/>
        <v>13.663123710312833</v>
      </c>
      <c r="BP21" s="142">
        <f t="shared" si="38"/>
        <v>0</v>
      </c>
      <c r="BQ21" s="142">
        <f t="shared" si="38"/>
        <v>2.7326247420625673</v>
      </c>
      <c r="BR21" s="176"/>
      <c r="BS21" s="142">
        <f t="shared" si="39"/>
        <v>16.3957484523754</v>
      </c>
      <c r="BT21" s="142"/>
      <c r="BU21" s="142"/>
      <c r="BV21" s="142">
        <f t="shared" si="40"/>
        <v>16.3957484523754</v>
      </c>
      <c r="BW21" s="142">
        <f t="shared" si="41"/>
        <v>13.663123710312833</v>
      </c>
      <c r="BX21" s="142">
        <f t="shared" si="41"/>
        <v>0</v>
      </c>
      <c r="BY21" s="142">
        <f t="shared" si="41"/>
        <v>2.7326247420625673</v>
      </c>
      <c r="BZ21" s="176"/>
      <c r="CA21" s="142">
        <f t="shared" si="42"/>
        <v>16.3957484523754</v>
      </c>
      <c r="CB21" s="142"/>
      <c r="CC21" s="142"/>
      <c r="CD21" s="142">
        <f t="shared" si="43"/>
        <v>16.3957484523754</v>
      </c>
      <c r="CE21" s="142">
        <f t="shared" si="5"/>
        <v>13.663123710312833</v>
      </c>
      <c r="CF21" s="142">
        <f t="shared" si="6"/>
        <v>0</v>
      </c>
      <c r="CG21" s="142">
        <f t="shared" si="7"/>
        <v>2.7326247420625673</v>
      </c>
      <c r="CH21" s="250">
        <f t="shared" si="8"/>
        <v>0</v>
      </c>
      <c r="CI21" s="214"/>
      <c r="CJ21" s="214"/>
      <c r="CK21" s="214"/>
      <c r="CL21" s="214"/>
      <c r="CM21" s="214"/>
      <c r="CN21" s="214"/>
      <c r="CO21" s="214"/>
      <c r="CQ21" s="127">
        <f t="shared" si="23"/>
        <v>0</v>
      </c>
      <c r="CR21" s="127">
        <f t="shared" si="9"/>
        <v>0</v>
      </c>
      <c r="CS21" s="127">
        <f t="shared" si="10"/>
        <v>0</v>
      </c>
      <c r="CT21" s="127">
        <f t="shared" si="24"/>
        <v>0</v>
      </c>
      <c r="CU21" s="127">
        <f t="shared" si="25"/>
        <v>0</v>
      </c>
      <c r="CV21" s="127">
        <f t="shared" si="26"/>
        <v>0</v>
      </c>
      <c r="CW21" s="127">
        <f t="shared" si="27"/>
        <v>0</v>
      </c>
      <c r="CX21" s="127">
        <f t="shared" si="28"/>
        <v>0</v>
      </c>
      <c r="CY21" s="127">
        <f t="shared" si="29"/>
        <v>0</v>
      </c>
      <c r="CZ21" s="127">
        <f t="shared" si="30"/>
        <v>0</v>
      </c>
      <c r="DA21" s="127">
        <f t="shared" si="31"/>
        <v>0</v>
      </c>
      <c r="DB21" s="127">
        <f t="shared" si="11"/>
        <v>0</v>
      </c>
      <c r="DC21" s="240">
        <f t="shared" si="12"/>
        <v>0</v>
      </c>
      <c r="DD21" s="240">
        <f t="shared" si="13"/>
        <v>0</v>
      </c>
      <c r="DE21" s="240">
        <f t="shared" si="14"/>
        <v>0</v>
      </c>
      <c r="DF21" s="240">
        <f t="shared" si="15"/>
        <v>0</v>
      </c>
      <c r="DG21" s="240">
        <f t="shared" si="16"/>
        <v>0</v>
      </c>
      <c r="DH21" s="240">
        <f t="shared" si="17"/>
        <v>0</v>
      </c>
      <c r="DI21" s="240">
        <f t="shared" si="18"/>
        <v>0</v>
      </c>
    </row>
    <row r="22" spans="1:113" ht="15.75">
      <c r="A22" s="64" t="s">
        <v>110</v>
      </c>
      <c r="B22" s="113" t="s">
        <v>164</v>
      </c>
      <c r="C22" s="32" t="s">
        <v>175</v>
      </c>
      <c r="D22" s="37">
        <v>2022</v>
      </c>
      <c r="E22" s="37">
        <v>2022</v>
      </c>
      <c r="F22" s="37"/>
      <c r="G22" s="37"/>
      <c r="H22" s="33"/>
      <c r="I22" s="33">
        <v>7.42334919</v>
      </c>
      <c r="J22" s="56">
        <v>44300</v>
      </c>
      <c r="K22" s="56"/>
      <c r="L22" s="33"/>
      <c r="M22" s="56"/>
      <c r="N22" s="56"/>
      <c r="O22" s="33"/>
      <c r="P22" s="56"/>
      <c r="Q22" s="142">
        <f>I22</f>
        <v>7.42334919</v>
      </c>
      <c r="R22" s="142"/>
      <c r="S22" s="142"/>
      <c r="T22" s="142">
        <f t="shared" si="32"/>
        <v>7.42334919</v>
      </c>
      <c r="U22" s="142"/>
      <c r="V22" s="142"/>
      <c r="W22" s="142">
        <f t="shared" si="33"/>
        <v>0</v>
      </c>
      <c r="X22" s="142"/>
      <c r="Y22" s="142"/>
      <c r="Z22" s="142">
        <f t="shared" si="34"/>
        <v>0</v>
      </c>
      <c r="AA22" s="142"/>
      <c r="AB22" s="142"/>
      <c r="AC22" s="142"/>
      <c r="AD22" s="142"/>
      <c r="AE22" s="142">
        <f t="shared" si="35"/>
        <v>7.42334919</v>
      </c>
      <c r="AF22" s="142"/>
      <c r="AG22" s="142"/>
      <c r="AH22" s="142">
        <f>T22</f>
        <v>7.42334919</v>
      </c>
      <c r="AI22" s="142">
        <v>6.186124325</v>
      </c>
      <c r="AJ22" s="142">
        <f>AH22-AI22-AK22</f>
        <v>0</v>
      </c>
      <c r="AK22" s="142">
        <f>T22/1.2*0.2</f>
        <v>1.237224865</v>
      </c>
      <c r="AL22" s="142"/>
      <c r="AM22" s="142"/>
      <c r="AN22" s="142"/>
      <c r="AO22" s="142"/>
      <c r="AP22" s="142"/>
      <c r="AQ22" s="142"/>
      <c r="AR22" s="142"/>
      <c r="AS22" s="142"/>
      <c r="AT22" s="142"/>
      <c r="AU22" s="142">
        <f t="shared" si="36"/>
        <v>0</v>
      </c>
      <c r="AV22" s="142"/>
      <c r="AW22" s="142"/>
      <c r="AX22" s="142"/>
      <c r="AY22" s="142"/>
      <c r="AZ22" s="142"/>
      <c r="BA22" s="142"/>
      <c r="BB22" s="142"/>
      <c r="BC22" s="142"/>
      <c r="BD22" s="142"/>
      <c r="BE22" s="142"/>
      <c r="BF22" s="142"/>
      <c r="BG22" s="142"/>
      <c r="BH22" s="142"/>
      <c r="BI22" s="142"/>
      <c r="BJ22" s="142"/>
      <c r="BK22" s="142">
        <f t="shared" si="37"/>
        <v>7.42334919</v>
      </c>
      <c r="BL22" s="142"/>
      <c r="BM22" s="142"/>
      <c r="BN22" s="142">
        <f t="shared" si="44"/>
        <v>7.42334919</v>
      </c>
      <c r="BO22" s="142">
        <f t="shared" si="38"/>
        <v>6.186124325</v>
      </c>
      <c r="BP22" s="142">
        <f t="shared" si="38"/>
        <v>0</v>
      </c>
      <c r="BQ22" s="142">
        <f t="shared" si="38"/>
        <v>1.237224865</v>
      </c>
      <c r="BR22" s="176"/>
      <c r="BS22" s="142">
        <f t="shared" si="39"/>
        <v>0</v>
      </c>
      <c r="BT22" s="142"/>
      <c r="BU22" s="142"/>
      <c r="BV22" s="142">
        <f t="shared" si="40"/>
        <v>0</v>
      </c>
      <c r="BW22" s="142">
        <f t="shared" si="41"/>
        <v>0</v>
      </c>
      <c r="BX22" s="142">
        <f t="shared" si="41"/>
        <v>0</v>
      </c>
      <c r="BY22" s="142">
        <f t="shared" si="41"/>
        <v>0</v>
      </c>
      <c r="BZ22" s="176"/>
      <c r="CA22" s="142">
        <f t="shared" si="42"/>
        <v>0</v>
      </c>
      <c r="CB22" s="142"/>
      <c r="CC22" s="142"/>
      <c r="CD22" s="142">
        <f t="shared" si="43"/>
        <v>0</v>
      </c>
      <c r="CE22" s="142">
        <f t="shared" si="5"/>
        <v>0</v>
      </c>
      <c r="CF22" s="142">
        <f t="shared" si="6"/>
        <v>0</v>
      </c>
      <c r="CG22" s="142">
        <f t="shared" si="7"/>
        <v>0</v>
      </c>
      <c r="CH22" s="250">
        <f t="shared" si="8"/>
        <v>0</v>
      </c>
      <c r="CI22" s="214"/>
      <c r="CJ22" s="214"/>
      <c r="CK22" s="214"/>
      <c r="CL22" s="214"/>
      <c r="CM22" s="214"/>
      <c r="CN22" s="214"/>
      <c r="CO22" s="214"/>
      <c r="CQ22" s="127">
        <f t="shared" si="23"/>
        <v>0</v>
      </c>
      <c r="CR22" s="127">
        <f t="shared" si="9"/>
        <v>0</v>
      </c>
      <c r="CS22" s="127">
        <f t="shared" si="10"/>
        <v>0</v>
      </c>
      <c r="CT22" s="127">
        <f t="shared" si="24"/>
        <v>0</v>
      </c>
      <c r="CU22" s="127">
        <f t="shared" si="25"/>
        <v>0</v>
      </c>
      <c r="CV22" s="127">
        <f t="shared" si="26"/>
        <v>0</v>
      </c>
      <c r="CW22" s="127">
        <f t="shared" si="27"/>
        <v>0</v>
      </c>
      <c r="CX22" s="127">
        <f t="shared" si="28"/>
        <v>0</v>
      </c>
      <c r="CY22" s="127">
        <f t="shared" si="29"/>
        <v>0</v>
      </c>
      <c r="CZ22" s="127">
        <f t="shared" si="30"/>
        <v>0</v>
      </c>
      <c r="DA22" s="127">
        <f t="shared" si="31"/>
        <v>0</v>
      </c>
      <c r="DB22" s="127">
        <f t="shared" si="11"/>
        <v>0</v>
      </c>
      <c r="DC22" s="240">
        <f t="shared" si="12"/>
        <v>0</v>
      </c>
      <c r="DD22" s="240">
        <f t="shared" si="13"/>
        <v>0</v>
      </c>
      <c r="DE22" s="240">
        <f t="shared" si="14"/>
        <v>0</v>
      </c>
      <c r="DF22" s="240">
        <f t="shared" si="15"/>
        <v>0</v>
      </c>
      <c r="DG22" s="240">
        <f t="shared" si="16"/>
        <v>0</v>
      </c>
      <c r="DH22" s="240">
        <f t="shared" si="17"/>
        <v>0</v>
      </c>
      <c r="DI22" s="240">
        <f t="shared" si="18"/>
        <v>0</v>
      </c>
    </row>
    <row r="23" spans="1:113" ht="15.75">
      <c r="A23" s="64" t="s">
        <v>130</v>
      </c>
      <c r="B23" s="34" t="s">
        <v>162</v>
      </c>
      <c r="C23" s="32" t="s">
        <v>178</v>
      </c>
      <c r="D23" s="37">
        <v>2022</v>
      </c>
      <c r="E23" s="37">
        <v>2022</v>
      </c>
      <c r="F23" s="37"/>
      <c r="G23" s="37"/>
      <c r="H23" s="33"/>
      <c r="I23" s="33">
        <f>1.32343664*0.20602961</f>
        <v>0.2726671347989104</v>
      </c>
      <c r="J23" s="56">
        <v>44300</v>
      </c>
      <c r="K23" s="56"/>
      <c r="L23" s="33"/>
      <c r="M23" s="56"/>
      <c r="N23" s="56"/>
      <c r="O23" s="33"/>
      <c r="P23" s="56"/>
      <c r="Q23" s="142">
        <f>1.32343664*0.20602961</f>
        <v>0.2726671347989104</v>
      </c>
      <c r="R23" s="142"/>
      <c r="S23" s="142"/>
      <c r="T23" s="142">
        <f t="shared" si="32"/>
        <v>0.2726671347989104</v>
      </c>
      <c r="U23" s="142"/>
      <c r="V23" s="142"/>
      <c r="W23" s="142">
        <f t="shared" si="33"/>
        <v>0</v>
      </c>
      <c r="X23" s="142"/>
      <c r="Y23" s="142"/>
      <c r="Z23" s="142">
        <f t="shared" si="34"/>
        <v>0</v>
      </c>
      <c r="AA23" s="142"/>
      <c r="AB23" s="142"/>
      <c r="AC23" s="142"/>
      <c r="AD23" s="142"/>
      <c r="AE23" s="142">
        <f t="shared" si="35"/>
        <v>0.2726671347989104</v>
      </c>
      <c r="AF23" s="142"/>
      <c r="AG23" s="142"/>
      <c r="AH23" s="142">
        <f>T23</f>
        <v>0.2726671347989104</v>
      </c>
      <c r="AI23" s="142">
        <v>0.06127021</v>
      </c>
      <c r="AJ23" s="142">
        <f>AH23-AI23-AK23</f>
        <v>0.16595240233242536</v>
      </c>
      <c r="AK23" s="142">
        <f>T23/1.2*0.2</f>
        <v>0.045444522466485074</v>
      </c>
      <c r="AL23" s="142"/>
      <c r="AM23" s="142"/>
      <c r="AN23" s="142"/>
      <c r="AO23" s="142"/>
      <c r="AP23" s="142"/>
      <c r="AQ23" s="142"/>
      <c r="AR23" s="142"/>
      <c r="AS23" s="142"/>
      <c r="AT23" s="142"/>
      <c r="AU23" s="142">
        <f>SUM(AV23:AX23)+BB23</f>
        <v>0</v>
      </c>
      <c r="AV23" s="142"/>
      <c r="AW23" s="142"/>
      <c r="AX23" s="142"/>
      <c r="AY23" s="142"/>
      <c r="AZ23" s="142"/>
      <c r="BA23" s="142"/>
      <c r="BB23" s="142"/>
      <c r="BC23" s="142"/>
      <c r="BD23" s="142"/>
      <c r="BE23" s="142"/>
      <c r="BF23" s="142"/>
      <c r="BG23" s="142"/>
      <c r="BH23" s="142"/>
      <c r="BI23" s="142"/>
      <c r="BJ23" s="142"/>
      <c r="BK23" s="142">
        <f t="shared" si="37"/>
        <v>0.2726671347989104</v>
      </c>
      <c r="BL23" s="142"/>
      <c r="BM23" s="142"/>
      <c r="BN23" s="142">
        <f t="shared" si="44"/>
        <v>0.2726671347989104</v>
      </c>
      <c r="BO23" s="142">
        <f t="shared" si="38"/>
        <v>0.06127021</v>
      </c>
      <c r="BP23" s="142">
        <f t="shared" si="38"/>
        <v>0.16595240233242536</v>
      </c>
      <c r="BQ23" s="142">
        <f t="shared" si="38"/>
        <v>0.045444522466485074</v>
      </c>
      <c r="BR23" s="176"/>
      <c r="BS23" s="142">
        <f t="shared" si="39"/>
        <v>0</v>
      </c>
      <c r="BT23" s="142"/>
      <c r="BU23" s="142"/>
      <c r="BV23" s="142">
        <f t="shared" si="40"/>
        <v>0</v>
      </c>
      <c r="BW23" s="142">
        <f t="shared" si="41"/>
        <v>0</v>
      </c>
      <c r="BX23" s="142">
        <f t="shared" si="41"/>
        <v>0</v>
      </c>
      <c r="BY23" s="142">
        <f t="shared" si="41"/>
        <v>0</v>
      </c>
      <c r="BZ23" s="176"/>
      <c r="CA23" s="142">
        <f t="shared" si="42"/>
        <v>0</v>
      </c>
      <c r="CB23" s="142"/>
      <c r="CC23" s="142"/>
      <c r="CD23" s="142">
        <f t="shared" si="43"/>
        <v>0</v>
      </c>
      <c r="CE23" s="142">
        <f t="shared" si="5"/>
        <v>0</v>
      </c>
      <c r="CF23" s="142">
        <f t="shared" si="6"/>
        <v>0</v>
      </c>
      <c r="CG23" s="142">
        <f t="shared" si="7"/>
        <v>0</v>
      </c>
      <c r="CH23" s="250">
        <f t="shared" si="8"/>
        <v>0</v>
      </c>
      <c r="CI23" s="214"/>
      <c r="CJ23" s="214"/>
      <c r="CK23" s="214"/>
      <c r="CL23" s="214"/>
      <c r="CM23" s="214"/>
      <c r="CN23" s="214"/>
      <c r="CO23" s="214"/>
      <c r="CQ23" s="127">
        <f t="shared" si="23"/>
        <v>0</v>
      </c>
      <c r="CR23" s="127">
        <f t="shared" si="9"/>
        <v>0</v>
      </c>
      <c r="CS23" s="127">
        <f t="shared" si="10"/>
        <v>0</v>
      </c>
      <c r="CT23" s="127">
        <f t="shared" si="24"/>
        <v>0</v>
      </c>
      <c r="CU23" s="127">
        <f t="shared" si="25"/>
        <v>0</v>
      </c>
      <c r="CV23" s="127">
        <f t="shared" si="26"/>
        <v>0</v>
      </c>
      <c r="CW23" s="127">
        <f t="shared" si="27"/>
        <v>-1.3877787807814457E-17</v>
      </c>
      <c r="CX23" s="127">
        <f t="shared" si="28"/>
        <v>0</v>
      </c>
      <c r="CY23" s="127">
        <f t="shared" si="29"/>
        <v>-1.3877787807814457E-17</v>
      </c>
      <c r="CZ23" s="127">
        <f t="shared" si="30"/>
        <v>0</v>
      </c>
      <c r="DA23" s="127">
        <f t="shared" si="31"/>
        <v>0</v>
      </c>
      <c r="DB23" s="127">
        <f t="shared" si="11"/>
        <v>0</v>
      </c>
      <c r="DC23" s="240">
        <f t="shared" si="12"/>
        <v>0</v>
      </c>
      <c r="DD23" s="240">
        <f t="shared" si="13"/>
        <v>0</v>
      </c>
      <c r="DE23" s="240">
        <f t="shared" si="14"/>
        <v>0</v>
      </c>
      <c r="DF23" s="240">
        <f t="shared" si="15"/>
        <v>0</v>
      </c>
      <c r="DG23" s="240">
        <f t="shared" si="16"/>
        <v>0</v>
      </c>
      <c r="DH23" s="240">
        <f t="shared" si="17"/>
        <v>0</v>
      </c>
      <c r="DI23" s="240">
        <f t="shared" si="18"/>
        <v>0</v>
      </c>
    </row>
    <row r="24" spans="1:113" ht="15.75">
      <c r="A24" s="64" t="s">
        <v>131</v>
      </c>
      <c r="B24" s="34" t="s">
        <v>163</v>
      </c>
      <c r="C24" s="32" t="s">
        <v>179</v>
      </c>
      <c r="D24" s="37">
        <v>2022</v>
      </c>
      <c r="E24" s="37">
        <v>2022</v>
      </c>
      <c r="F24" s="37"/>
      <c r="G24" s="37"/>
      <c r="H24" s="33"/>
      <c r="I24" s="33">
        <f>0.9232072596667*0.20602961</f>
        <v>0.19020803165829894</v>
      </c>
      <c r="J24" s="56">
        <v>44300</v>
      </c>
      <c r="K24" s="56"/>
      <c r="L24" s="33"/>
      <c r="M24" s="56"/>
      <c r="N24" s="56"/>
      <c r="O24" s="33"/>
      <c r="P24" s="56"/>
      <c r="Q24" s="142">
        <f>0.9232072596667*0.20602961</f>
        <v>0.19020803165829894</v>
      </c>
      <c r="R24" s="142"/>
      <c r="S24" s="142"/>
      <c r="T24" s="142">
        <f>Q24</f>
        <v>0.19020803165829894</v>
      </c>
      <c r="U24" s="142"/>
      <c r="V24" s="142"/>
      <c r="W24" s="142">
        <f>SUM(X24:Z24)+AD24</f>
        <v>0</v>
      </c>
      <c r="X24" s="142"/>
      <c r="Y24" s="142"/>
      <c r="Z24" s="142">
        <f>SUM(AA24:AC24)</f>
        <v>0</v>
      </c>
      <c r="AA24" s="142"/>
      <c r="AB24" s="142"/>
      <c r="AC24" s="142"/>
      <c r="AD24" s="142"/>
      <c r="AE24" s="142">
        <f t="shared" si="35"/>
        <v>0.19020803165829894</v>
      </c>
      <c r="AF24" s="142"/>
      <c r="AG24" s="142"/>
      <c r="AH24" s="142">
        <f>T24</f>
        <v>0.19020803165829894</v>
      </c>
      <c r="AI24" s="142">
        <v>0.12822323</v>
      </c>
      <c r="AJ24" s="142">
        <f>AH24-AI24-AK24</f>
        <v>0.03028346304858246</v>
      </c>
      <c r="AK24" s="142">
        <f>T24/1.2*0.2</f>
        <v>0.03170133860971649</v>
      </c>
      <c r="AL24" s="142"/>
      <c r="AM24" s="142"/>
      <c r="AN24" s="142"/>
      <c r="AO24" s="142"/>
      <c r="AP24" s="142"/>
      <c r="AQ24" s="142"/>
      <c r="AR24" s="142"/>
      <c r="AS24" s="142"/>
      <c r="AT24" s="142"/>
      <c r="AU24" s="142">
        <f t="shared" si="36"/>
        <v>0</v>
      </c>
      <c r="AV24" s="142"/>
      <c r="AW24" s="142"/>
      <c r="AX24" s="142"/>
      <c r="AY24" s="142"/>
      <c r="AZ24" s="142"/>
      <c r="BA24" s="142"/>
      <c r="BB24" s="142"/>
      <c r="BC24" s="142"/>
      <c r="BD24" s="142"/>
      <c r="BE24" s="142"/>
      <c r="BF24" s="142"/>
      <c r="BG24" s="142"/>
      <c r="BH24" s="142"/>
      <c r="BI24" s="142"/>
      <c r="BJ24" s="142"/>
      <c r="BK24" s="142">
        <f>SUM(BL24:BN24)+BR24</f>
        <v>0.19020803165829894</v>
      </c>
      <c r="BL24" s="142"/>
      <c r="BM24" s="142"/>
      <c r="BN24" s="142">
        <f>SUM(BO24:BQ24)</f>
        <v>0.19020803165829894</v>
      </c>
      <c r="BO24" s="142">
        <f t="shared" si="38"/>
        <v>0.12822323</v>
      </c>
      <c r="BP24" s="142">
        <f t="shared" si="38"/>
        <v>0.03028346304858246</v>
      </c>
      <c r="BQ24" s="142">
        <f t="shared" si="38"/>
        <v>0.03170133860971649</v>
      </c>
      <c r="BR24" s="176"/>
      <c r="BS24" s="142">
        <f t="shared" si="39"/>
        <v>0</v>
      </c>
      <c r="BT24" s="142"/>
      <c r="BU24" s="142"/>
      <c r="BV24" s="142">
        <f t="shared" si="40"/>
        <v>0</v>
      </c>
      <c r="BW24" s="142">
        <f t="shared" si="41"/>
        <v>0</v>
      </c>
      <c r="BX24" s="142">
        <f t="shared" si="41"/>
        <v>0</v>
      </c>
      <c r="BY24" s="142">
        <f t="shared" si="41"/>
        <v>0</v>
      </c>
      <c r="BZ24" s="176"/>
      <c r="CA24" s="142">
        <f t="shared" si="42"/>
        <v>0</v>
      </c>
      <c r="CB24" s="142"/>
      <c r="CC24" s="142"/>
      <c r="CD24" s="142">
        <f t="shared" si="43"/>
        <v>0</v>
      </c>
      <c r="CE24" s="142">
        <f t="shared" si="5"/>
        <v>0</v>
      </c>
      <c r="CF24" s="142">
        <f t="shared" si="6"/>
        <v>0</v>
      </c>
      <c r="CG24" s="142">
        <f t="shared" si="7"/>
        <v>0</v>
      </c>
      <c r="CH24" s="250">
        <f t="shared" si="8"/>
        <v>0</v>
      </c>
      <c r="CI24" s="214"/>
      <c r="CJ24" s="214"/>
      <c r="CK24" s="214"/>
      <c r="CL24" s="214"/>
      <c r="CM24" s="214"/>
      <c r="CN24" s="214"/>
      <c r="CO24" s="214"/>
      <c r="CQ24" s="127">
        <f t="shared" si="23"/>
        <v>0</v>
      </c>
      <c r="CR24" s="127">
        <f t="shared" si="9"/>
        <v>0</v>
      </c>
      <c r="CS24" s="127">
        <f t="shared" si="10"/>
        <v>0</v>
      </c>
      <c r="CT24" s="127">
        <f t="shared" si="24"/>
        <v>0</v>
      </c>
      <c r="CU24" s="127">
        <f t="shared" si="25"/>
        <v>0</v>
      </c>
      <c r="CV24" s="127">
        <f t="shared" si="26"/>
        <v>0</v>
      </c>
      <c r="CW24" s="127">
        <f t="shared" si="27"/>
        <v>0</v>
      </c>
      <c r="CX24" s="127">
        <f t="shared" si="28"/>
        <v>0</v>
      </c>
      <c r="CY24" s="127">
        <f t="shared" si="29"/>
        <v>0</v>
      </c>
      <c r="CZ24" s="127">
        <f t="shared" si="30"/>
        <v>0</v>
      </c>
      <c r="DA24" s="127">
        <f t="shared" si="31"/>
        <v>0</v>
      </c>
      <c r="DB24" s="127">
        <f t="shared" si="11"/>
        <v>0</v>
      </c>
      <c r="DC24" s="240">
        <f t="shared" si="12"/>
        <v>0</v>
      </c>
      <c r="DD24" s="240">
        <f t="shared" si="13"/>
        <v>0</v>
      </c>
      <c r="DE24" s="240">
        <f t="shared" si="14"/>
        <v>0</v>
      </c>
      <c r="DF24" s="240">
        <f t="shared" si="15"/>
        <v>0</v>
      </c>
      <c r="DG24" s="240">
        <f t="shared" si="16"/>
        <v>0</v>
      </c>
      <c r="DH24" s="240">
        <f t="shared" si="17"/>
        <v>0</v>
      </c>
      <c r="DI24" s="240">
        <f t="shared" si="18"/>
        <v>0</v>
      </c>
    </row>
    <row r="25" spans="1:113" ht="31.5">
      <c r="A25" s="64" t="s">
        <v>132</v>
      </c>
      <c r="B25" s="34" t="s">
        <v>169</v>
      </c>
      <c r="C25" s="32" t="s">
        <v>180</v>
      </c>
      <c r="D25" s="37">
        <v>2022</v>
      </c>
      <c r="E25" s="37">
        <v>2022</v>
      </c>
      <c r="F25" s="37"/>
      <c r="G25" s="37"/>
      <c r="H25" s="33"/>
      <c r="I25" s="33">
        <f>6.42567772*0.20602961</f>
        <v>1.3238798746372893</v>
      </c>
      <c r="J25" s="56">
        <v>44300</v>
      </c>
      <c r="K25" s="56"/>
      <c r="L25" s="33"/>
      <c r="M25" s="56"/>
      <c r="N25" s="56"/>
      <c r="O25" s="33"/>
      <c r="P25" s="56"/>
      <c r="Q25" s="142">
        <f>6.42567772*0.20602961</f>
        <v>1.3238798746372893</v>
      </c>
      <c r="R25" s="142"/>
      <c r="S25" s="142"/>
      <c r="T25" s="142">
        <f t="shared" si="32"/>
        <v>1.3238798746372893</v>
      </c>
      <c r="U25" s="142"/>
      <c r="V25" s="142"/>
      <c r="W25" s="142">
        <f t="shared" si="33"/>
        <v>0</v>
      </c>
      <c r="X25" s="142"/>
      <c r="Y25" s="142"/>
      <c r="Z25" s="142">
        <f t="shared" si="34"/>
        <v>0</v>
      </c>
      <c r="AA25" s="142"/>
      <c r="AB25" s="142"/>
      <c r="AC25" s="142"/>
      <c r="AD25" s="142"/>
      <c r="AE25" s="142">
        <f t="shared" si="35"/>
        <v>1.3238798746372893</v>
      </c>
      <c r="AF25" s="142"/>
      <c r="AG25" s="142"/>
      <c r="AH25" s="142">
        <f>T25</f>
        <v>1.3238798746372893</v>
      </c>
      <c r="AI25" s="142">
        <v>0.44622762</v>
      </c>
      <c r="AJ25" s="142">
        <f>AH25-AI25-AK25</f>
        <v>0.6570056088644078</v>
      </c>
      <c r="AK25" s="142">
        <f>T25/1.2*0.2</f>
        <v>0.22064664577288157</v>
      </c>
      <c r="AL25" s="142"/>
      <c r="AM25" s="142"/>
      <c r="AN25" s="142"/>
      <c r="AO25" s="142"/>
      <c r="AP25" s="142"/>
      <c r="AQ25" s="142"/>
      <c r="AR25" s="142"/>
      <c r="AS25" s="142"/>
      <c r="AT25" s="142"/>
      <c r="AU25" s="142">
        <f t="shared" si="36"/>
        <v>0</v>
      </c>
      <c r="AV25" s="142"/>
      <c r="AW25" s="142"/>
      <c r="AX25" s="142"/>
      <c r="AY25" s="142"/>
      <c r="AZ25" s="142"/>
      <c r="BA25" s="142"/>
      <c r="BB25" s="142"/>
      <c r="BC25" s="142"/>
      <c r="BD25" s="142"/>
      <c r="BE25" s="142"/>
      <c r="BF25" s="142"/>
      <c r="BG25" s="142"/>
      <c r="BH25" s="142"/>
      <c r="BI25" s="142"/>
      <c r="BJ25" s="142"/>
      <c r="BK25" s="142">
        <f t="shared" si="37"/>
        <v>1.3238798746372893</v>
      </c>
      <c r="BL25" s="142"/>
      <c r="BM25" s="142"/>
      <c r="BN25" s="142">
        <f t="shared" si="44"/>
        <v>1.3238798746372893</v>
      </c>
      <c r="BO25" s="142">
        <f t="shared" si="38"/>
        <v>0.44622762</v>
      </c>
      <c r="BP25" s="142">
        <f t="shared" si="38"/>
        <v>0.6570056088644078</v>
      </c>
      <c r="BQ25" s="142">
        <f t="shared" si="38"/>
        <v>0.22064664577288157</v>
      </c>
      <c r="BR25" s="176"/>
      <c r="BS25" s="142">
        <f t="shared" si="39"/>
        <v>0</v>
      </c>
      <c r="BT25" s="142"/>
      <c r="BU25" s="142"/>
      <c r="BV25" s="142">
        <f t="shared" si="40"/>
        <v>0</v>
      </c>
      <c r="BW25" s="142">
        <f t="shared" si="41"/>
        <v>0</v>
      </c>
      <c r="BX25" s="142">
        <f t="shared" si="41"/>
        <v>0</v>
      </c>
      <c r="BY25" s="142">
        <f t="shared" si="41"/>
        <v>0</v>
      </c>
      <c r="BZ25" s="176"/>
      <c r="CA25" s="142">
        <f t="shared" si="42"/>
        <v>0</v>
      </c>
      <c r="CB25" s="142"/>
      <c r="CC25" s="142"/>
      <c r="CD25" s="142">
        <f t="shared" si="43"/>
        <v>0</v>
      </c>
      <c r="CE25" s="142">
        <f t="shared" si="5"/>
        <v>0</v>
      </c>
      <c r="CF25" s="142">
        <f t="shared" si="6"/>
        <v>0</v>
      </c>
      <c r="CG25" s="142">
        <f t="shared" si="7"/>
        <v>0</v>
      </c>
      <c r="CH25" s="250">
        <f t="shared" si="8"/>
        <v>0</v>
      </c>
      <c r="CI25" s="214"/>
      <c r="CJ25" s="214"/>
      <c r="CK25" s="214"/>
      <c r="CL25" s="214"/>
      <c r="CM25" s="214"/>
      <c r="CN25" s="214"/>
      <c r="CO25" s="214"/>
      <c r="CQ25" s="127">
        <f t="shared" si="23"/>
        <v>0</v>
      </c>
      <c r="CR25" s="127">
        <f t="shared" si="9"/>
        <v>0</v>
      </c>
      <c r="CS25" s="127">
        <f t="shared" si="10"/>
        <v>0</v>
      </c>
      <c r="CT25" s="127">
        <f t="shared" si="24"/>
        <v>0</v>
      </c>
      <c r="CU25" s="127">
        <f t="shared" si="25"/>
        <v>0</v>
      </c>
      <c r="CV25" s="127">
        <f t="shared" si="26"/>
        <v>0</v>
      </c>
      <c r="CW25" s="127">
        <f t="shared" si="27"/>
        <v>-5.551115123125783E-17</v>
      </c>
      <c r="CX25" s="127">
        <f t="shared" si="28"/>
        <v>0</v>
      </c>
      <c r="CY25" s="127">
        <f t="shared" si="29"/>
        <v>-5.551115123125783E-17</v>
      </c>
      <c r="CZ25" s="127">
        <f t="shared" si="30"/>
        <v>0</v>
      </c>
      <c r="DA25" s="127">
        <f t="shared" si="31"/>
        <v>0</v>
      </c>
      <c r="DB25" s="127">
        <f t="shared" si="11"/>
        <v>0</v>
      </c>
      <c r="DC25" s="240">
        <f t="shared" si="12"/>
        <v>0</v>
      </c>
      <c r="DD25" s="240">
        <f t="shared" si="13"/>
        <v>0</v>
      </c>
      <c r="DE25" s="240">
        <f t="shared" si="14"/>
        <v>0</v>
      </c>
      <c r="DF25" s="240">
        <f t="shared" si="15"/>
        <v>0</v>
      </c>
      <c r="DG25" s="240">
        <f t="shared" si="16"/>
        <v>0</v>
      </c>
      <c r="DH25" s="240">
        <f t="shared" si="17"/>
        <v>0</v>
      </c>
      <c r="DI25" s="240">
        <f t="shared" si="18"/>
        <v>0</v>
      </c>
    </row>
    <row r="26" spans="1:113" ht="15.75">
      <c r="A26" s="64" t="s">
        <v>133</v>
      </c>
      <c r="B26" s="34" t="s">
        <v>187</v>
      </c>
      <c r="C26" s="32" t="s">
        <v>184</v>
      </c>
      <c r="D26" s="37">
        <v>2022</v>
      </c>
      <c r="E26" s="37">
        <v>2023</v>
      </c>
      <c r="F26" s="37">
        <v>2023</v>
      </c>
      <c r="G26" s="37">
        <f>F26</f>
        <v>2023</v>
      </c>
      <c r="H26" s="33"/>
      <c r="I26" s="33">
        <v>15.595799999999999</v>
      </c>
      <c r="J26" s="56">
        <v>44300</v>
      </c>
      <c r="K26" s="56"/>
      <c r="L26" s="33">
        <f>R26</f>
        <v>7.797899999999999</v>
      </c>
      <c r="M26" s="56">
        <v>44300</v>
      </c>
      <c r="N26" s="56"/>
      <c r="O26" s="33">
        <f>L26</f>
        <v>7.797899999999999</v>
      </c>
      <c r="P26" s="56" t="s">
        <v>211</v>
      </c>
      <c r="Q26" s="142">
        <f>I26</f>
        <v>15.595799999999999</v>
      </c>
      <c r="R26" s="142">
        <f>W26+AM26+AU26</f>
        <v>7.797899999999999</v>
      </c>
      <c r="S26" s="142">
        <f>W26+AM26+BC26</f>
        <v>7.797899999999999</v>
      </c>
      <c r="T26" s="142">
        <f t="shared" si="32"/>
        <v>15.595799999999999</v>
      </c>
      <c r="U26" s="142">
        <f>AM26+AU26</f>
        <v>7.797899999999999</v>
      </c>
      <c r="V26" s="142">
        <f>AM26+BC26+W26</f>
        <v>7.797899999999999</v>
      </c>
      <c r="W26" s="142">
        <f>SUM(X26:Z26)+AD26</f>
        <v>0</v>
      </c>
      <c r="X26" s="142"/>
      <c r="Y26" s="142"/>
      <c r="Z26" s="142">
        <f>SUM(AA26:AC26)</f>
        <v>0</v>
      </c>
      <c r="AA26" s="142"/>
      <c r="AB26" s="142"/>
      <c r="AC26" s="142"/>
      <c r="AD26" s="142"/>
      <c r="AE26" s="142">
        <f t="shared" si="35"/>
        <v>7.797899999999999</v>
      </c>
      <c r="AF26" s="142"/>
      <c r="AG26" s="142"/>
      <c r="AH26" s="142">
        <v>7.797899999999999</v>
      </c>
      <c r="AI26" s="142">
        <v>2.5993</v>
      </c>
      <c r="AJ26" s="142">
        <f>AH26-AI26-AK26</f>
        <v>3.8989499999999992</v>
      </c>
      <c r="AK26" s="142">
        <f>AH26/1.2*0.2</f>
        <v>1.29965</v>
      </c>
      <c r="AL26" s="142"/>
      <c r="AM26" s="142"/>
      <c r="AN26" s="142"/>
      <c r="AO26" s="142"/>
      <c r="AP26" s="142"/>
      <c r="AQ26" s="142"/>
      <c r="AR26" s="142"/>
      <c r="AS26" s="142"/>
      <c r="AT26" s="142"/>
      <c r="AU26" s="142">
        <f t="shared" si="36"/>
        <v>7.797899999999999</v>
      </c>
      <c r="AV26" s="142"/>
      <c r="AW26" s="142"/>
      <c r="AX26" s="142">
        <v>7.797899999999999</v>
      </c>
      <c r="AY26" s="142">
        <v>2.5993</v>
      </c>
      <c r="AZ26" s="142">
        <f>AX26-AY26-BA26</f>
        <v>3.8989499999999992</v>
      </c>
      <c r="BA26" s="142">
        <f>AX26/1.2*0.2</f>
        <v>1.29965</v>
      </c>
      <c r="BB26" s="142"/>
      <c r="BC26" s="142">
        <f>AU26</f>
        <v>7.797899999999999</v>
      </c>
      <c r="BD26" s="142"/>
      <c r="BE26" s="142"/>
      <c r="BF26" s="142">
        <f t="shared" si="19"/>
        <v>7.797899999999999</v>
      </c>
      <c r="BG26" s="142">
        <f t="shared" si="20"/>
        <v>2.5993</v>
      </c>
      <c r="BH26" s="142">
        <f t="shared" si="21"/>
        <v>3.8989499999999992</v>
      </c>
      <c r="BI26" s="142">
        <f t="shared" si="22"/>
        <v>1.29965</v>
      </c>
      <c r="BJ26" s="142"/>
      <c r="BK26" s="142">
        <f>SUM(BL26:BN26)+BR26</f>
        <v>15.595799999999997</v>
      </c>
      <c r="BL26" s="142"/>
      <c r="BM26" s="142"/>
      <c r="BN26" s="142">
        <f>SUM(BO26:BQ26)</f>
        <v>15.595799999999997</v>
      </c>
      <c r="BO26" s="142">
        <f t="shared" si="38"/>
        <v>5.1986</v>
      </c>
      <c r="BP26" s="142">
        <f t="shared" si="38"/>
        <v>7.7978999999999985</v>
      </c>
      <c r="BQ26" s="142">
        <f t="shared" si="38"/>
        <v>2.5993</v>
      </c>
      <c r="BR26" s="176"/>
      <c r="BS26" s="142">
        <f t="shared" si="39"/>
        <v>7.7978999999999985</v>
      </c>
      <c r="BT26" s="142"/>
      <c r="BU26" s="142"/>
      <c r="BV26" s="142">
        <f t="shared" si="40"/>
        <v>7.7978999999999985</v>
      </c>
      <c r="BW26" s="142">
        <f t="shared" si="41"/>
        <v>2.5993</v>
      </c>
      <c r="BX26" s="142">
        <f t="shared" si="41"/>
        <v>3.8989499999999992</v>
      </c>
      <c r="BY26" s="142">
        <f t="shared" si="41"/>
        <v>1.29965</v>
      </c>
      <c r="BZ26" s="176"/>
      <c r="CA26" s="142">
        <f t="shared" si="42"/>
        <v>7.7978999999999985</v>
      </c>
      <c r="CB26" s="142"/>
      <c r="CC26" s="142"/>
      <c r="CD26" s="142">
        <f t="shared" si="43"/>
        <v>7.7978999999999985</v>
      </c>
      <c r="CE26" s="142">
        <f t="shared" si="5"/>
        <v>2.5993</v>
      </c>
      <c r="CF26" s="142">
        <f t="shared" si="6"/>
        <v>3.8989499999999992</v>
      </c>
      <c r="CG26" s="142">
        <f t="shared" si="7"/>
        <v>1.29965</v>
      </c>
      <c r="CH26" s="250">
        <f t="shared" si="8"/>
        <v>0</v>
      </c>
      <c r="CI26" s="214"/>
      <c r="CJ26" s="214"/>
      <c r="CK26" s="214"/>
      <c r="CL26" s="214"/>
      <c r="CM26" s="214"/>
      <c r="CN26" s="214"/>
      <c r="CO26" s="214"/>
      <c r="CQ26" s="127">
        <f t="shared" si="23"/>
        <v>0</v>
      </c>
      <c r="CR26" s="127">
        <f t="shared" si="9"/>
        <v>0</v>
      </c>
      <c r="CS26" s="127">
        <f t="shared" si="10"/>
        <v>0</v>
      </c>
      <c r="CT26" s="127">
        <f t="shared" si="24"/>
        <v>0</v>
      </c>
      <c r="CU26" s="127">
        <f t="shared" si="25"/>
        <v>0</v>
      </c>
      <c r="CV26" s="127">
        <f t="shared" si="26"/>
        <v>0</v>
      </c>
      <c r="CW26" s="127">
        <f t="shared" si="27"/>
        <v>-2.220446049250313E-16</v>
      </c>
      <c r="CX26" s="127">
        <f t="shared" si="28"/>
        <v>0</v>
      </c>
      <c r="CY26" s="127">
        <f t="shared" si="29"/>
        <v>-2.220446049250313E-16</v>
      </c>
      <c r="CZ26" s="127">
        <f t="shared" si="30"/>
        <v>0</v>
      </c>
      <c r="DA26" s="127">
        <f t="shared" si="31"/>
        <v>-2.220446049250313E-16</v>
      </c>
      <c r="DB26" s="127">
        <f t="shared" si="11"/>
        <v>0</v>
      </c>
      <c r="DC26" s="240">
        <f t="shared" si="12"/>
        <v>0</v>
      </c>
      <c r="DD26" s="240">
        <f t="shared" si="13"/>
        <v>0</v>
      </c>
      <c r="DE26" s="240">
        <f t="shared" si="14"/>
        <v>0</v>
      </c>
      <c r="DF26" s="240">
        <f t="shared" si="15"/>
        <v>0</v>
      </c>
      <c r="DG26" s="240">
        <f t="shared" si="16"/>
        <v>-2.220446049250313E-16</v>
      </c>
      <c r="DH26" s="240">
        <f t="shared" si="17"/>
        <v>0</v>
      </c>
      <c r="DI26" s="240">
        <f t="shared" si="18"/>
        <v>0</v>
      </c>
    </row>
    <row r="27" spans="1:113" s="31" customFormat="1" ht="18.75">
      <c r="A27" s="63" t="s">
        <v>136</v>
      </c>
      <c r="B27" s="118" t="s">
        <v>127</v>
      </c>
      <c r="C27" s="119"/>
      <c r="D27" s="120"/>
      <c r="E27" s="120"/>
      <c r="F27" s="120"/>
      <c r="G27" s="120"/>
      <c r="H27" s="116"/>
      <c r="I27" s="33"/>
      <c r="J27" s="56"/>
      <c r="K27" s="56"/>
      <c r="L27" s="33"/>
      <c r="M27" s="56"/>
      <c r="N27" s="56"/>
      <c r="O27" s="33"/>
      <c r="P27" s="56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J27" s="142"/>
      <c r="AK27" s="142"/>
      <c r="AL27" s="142"/>
      <c r="AM27" s="142"/>
      <c r="AN27" s="142"/>
      <c r="AO27" s="142"/>
      <c r="AP27" s="142"/>
      <c r="AQ27" s="142"/>
      <c r="AR27" s="142"/>
      <c r="AS27" s="142"/>
      <c r="AT27" s="142"/>
      <c r="AU27" s="142"/>
      <c r="AV27" s="142"/>
      <c r="AW27" s="142"/>
      <c r="AX27" s="142"/>
      <c r="AY27" s="142"/>
      <c r="AZ27" s="142"/>
      <c r="BA27" s="142"/>
      <c r="BB27" s="142"/>
      <c r="BC27" s="142"/>
      <c r="BD27" s="142"/>
      <c r="BE27" s="142"/>
      <c r="BF27" s="142"/>
      <c r="BG27" s="142"/>
      <c r="BH27" s="142"/>
      <c r="BI27" s="142"/>
      <c r="BJ27" s="142"/>
      <c r="BK27" s="142"/>
      <c r="BL27" s="142"/>
      <c r="BM27" s="142"/>
      <c r="BN27" s="142"/>
      <c r="BO27" s="142"/>
      <c r="BP27" s="142"/>
      <c r="BQ27" s="142"/>
      <c r="BR27" s="177"/>
      <c r="BS27" s="142"/>
      <c r="BT27" s="142"/>
      <c r="BU27" s="142"/>
      <c r="BV27" s="142"/>
      <c r="BW27" s="142"/>
      <c r="BX27" s="142"/>
      <c r="BY27" s="142"/>
      <c r="BZ27" s="177"/>
      <c r="CA27" s="142"/>
      <c r="CB27" s="142"/>
      <c r="CC27" s="142"/>
      <c r="CD27" s="142"/>
      <c r="CE27" s="142">
        <f t="shared" si="5"/>
        <v>0</v>
      </c>
      <c r="CF27" s="142">
        <f t="shared" si="6"/>
        <v>0</v>
      </c>
      <c r="CG27" s="142">
        <f t="shared" si="7"/>
        <v>0</v>
      </c>
      <c r="CH27" s="251">
        <f t="shared" si="8"/>
        <v>0</v>
      </c>
      <c r="CI27" s="215"/>
      <c r="CJ27" s="215"/>
      <c r="CK27" s="215"/>
      <c r="CL27" s="215"/>
      <c r="CM27" s="215"/>
      <c r="CN27" s="215"/>
      <c r="CO27" s="215"/>
      <c r="CP27" s="1"/>
      <c r="CQ27" s="127">
        <f t="shared" si="23"/>
        <v>0</v>
      </c>
      <c r="CR27" s="127">
        <f t="shared" si="9"/>
        <v>0</v>
      </c>
      <c r="CS27" s="127">
        <f t="shared" si="10"/>
        <v>0</v>
      </c>
      <c r="CT27" s="127">
        <f t="shared" si="24"/>
        <v>0</v>
      </c>
      <c r="CU27" s="127">
        <f t="shared" si="25"/>
        <v>0</v>
      </c>
      <c r="CV27" s="127">
        <f t="shared" si="26"/>
        <v>0</v>
      </c>
      <c r="CW27" s="127">
        <f t="shared" si="27"/>
        <v>0</v>
      </c>
      <c r="CX27" s="127">
        <f t="shared" si="28"/>
        <v>0</v>
      </c>
      <c r="CY27" s="127">
        <f t="shared" si="29"/>
        <v>0</v>
      </c>
      <c r="CZ27" s="127">
        <f t="shared" si="30"/>
        <v>0</v>
      </c>
      <c r="DA27" s="127">
        <f t="shared" si="31"/>
        <v>0</v>
      </c>
      <c r="DB27" s="127">
        <f t="shared" si="11"/>
        <v>0</v>
      </c>
      <c r="DC27" s="240">
        <f t="shared" si="12"/>
        <v>0</v>
      </c>
      <c r="DD27" s="240">
        <f t="shared" si="13"/>
        <v>0</v>
      </c>
      <c r="DE27" s="240">
        <f t="shared" si="14"/>
        <v>0</v>
      </c>
      <c r="DF27" s="240">
        <f t="shared" si="15"/>
        <v>0</v>
      </c>
      <c r="DG27" s="240">
        <f t="shared" si="16"/>
        <v>0</v>
      </c>
      <c r="DH27" s="240">
        <f t="shared" si="17"/>
        <v>0</v>
      </c>
      <c r="DI27" s="240">
        <f t="shared" si="18"/>
        <v>0</v>
      </c>
    </row>
    <row r="28" spans="1:113" s="31" customFormat="1" ht="15.75">
      <c r="A28" s="64" t="s">
        <v>111</v>
      </c>
      <c r="B28" s="113" t="s">
        <v>115</v>
      </c>
      <c r="C28" s="32" t="s">
        <v>177</v>
      </c>
      <c r="D28" s="37">
        <v>2021</v>
      </c>
      <c r="E28" s="37">
        <v>2023</v>
      </c>
      <c r="F28" s="37">
        <v>2023</v>
      </c>
      <c r="G28" s="37">
        <f>F28</f>
        <v>2023</v>
      </c>
      <c r="H28" s="116"/>
      <c r="I28" s="33">
        <v>804.99897626</v>
      </c>
      <c r="J28" s="56">
        <v>44300</v>
      </c>
      <c r="K28" s="56"/>
      <c r="L28" s="33">
        <f>278.79967157+178.195632+257.92801256</f>
        <v>714.92331613</v>
      </c>
      <c r="M28" s="56">
        <v>44300</v>
      </c>
      <c r="N28" s="56"/>
      <c r="O28" s="33">
        <f>L28+30.31008715</f>
        <v>745.23340328</v>
      </c>
      <c r="P28" s="56" t="s">
        <v>211</v>
      </c>
      <c r="Q28" s="142">
        <f>Z28+AH28+AX28</f>
        <v>836.17385216</v>
      </c>
      <c r="R28" s="142">
        <f>W28+AM28+AU28</f>
        <v>735.65671565</v>
      </c>
      <c r="S28" s="142">
        <f>W28+AM28+BC28</f>
        <v>768.408583420804</v>
      </c>
      <c r="T28" s="142">
        <f>Q28</f>
        <v>836.17385216</v>
      </c>
      <c r="U28" s="142">
        <f>AM28+AU28+W28</f>
        <v>735.65671565</v>
      </c>
      <c r="V28" s="142">
        <f>AM28+BC28+W28</f>
        <v>768.408583420804</v>
      </c>
      <c r="W28" s="142">
        <f>Z28</f>
        <v>278.79967157</v>
      </c>
      <c r="X28" s="142"/>
      <c r="Y28" s="142"/>
      <c r="Z28" s="142">
        <v>278.79967157</v>
      </c>
      <c r="AA28" s="142">
        <v>5.56853740369281</v>
      </c>
      <c r="AB28" s="142">
        <f>Z28-AA28-AC28</f>
        <v>226.76452223797384</v>
      </c>
      <c r="AC28" s="142">
        <f>Z28/1.2*0.2</f>
        <v>46.466611928333336</v>
      </c>
      <c r="AD28" s="142"/>
      <c r="AE28" s="142">
        <f>AH28</f>
        <v>278.71276851</v>
      </c>
      <c r="AF28" s="142"/>
      <c r="AG28" s="142"/>
      <c r="AH28" s="142">
        <v>278.71276851</v>
      </c>
      <c r="AI28" s="142">
        <v>44.2602819095796</v>
      </c>
      <c r="AJ28" s="142">
        <f>AH28-AI28-AK28</f>
        <v>188.0003585154204</v>
      </c>
      <c r="AK28" s="142">
        <f>AH28/1.2*0.2</f>
        <v>46.452128085</v>
      </c>
      <c r="AL28" s="142"/>
      <c r="AM28" s="142">
        <f>AP28</f>
        <v>178.195632</v>
      </c>
      <c r="AN28" s="142"/>
      <c r="AO28" s="142"/>
      <c r="AP28" s="142">
        <f>AQ28+AR28+AS28</f>
        <v>178.195632</v>
      </c>
      <c r="AQ28" s="142">
        <v>41.75268</v>
      </c>
      <c r="AR28" s="142">
        <v>106.74368</v>
      </c>
      <c r="AS28" s="142">
        <v>29.699272</v>
      </c>
      <c r="AT28" s="142"/>
      <c r="AU28" s="142">
        <f>AX28</f>
        <v>278.66141208</v>
      </c>
      <c r="AV28" s="142"/>
      <c r="AW28" s="142"/>
      <c r="AX28" s="142">
        <v>278.66141208</v>
      </c>
      <c r="AY28" s="142">
        <v>76.4006347479743</v>
      </c>
      <c r="AZ28" s="142">
        <f>AX28-AY28-BA28</f>
        <v>155.8172086520257</v>
      </c>
      <c r="BA28" s="142">
        <f>AX28/1.2*0.2</f>
        <v>46.44356868</v>
      </c>
      <c r="BB28" s="142"/>
      <c r="BC28" s="142">
        <v>311.413279850804</v>
      </c>
      <c r="BD28" s="142"/>
      <c r="BE28" s="142"/>
      <c r="BF28" s="142">
        <v>311.413279850804</v>
      </c>
      <c r="BG28" s="142">
        <v>83.31937447513646</v>
      </c>
      <c r="BH28" s="142">
        <v>176.1996774056002</v>
      </c>
      <c r="BI28" s="142">
        <v>51.894227970067334</v>
      </c>
      <c r="BJ28" s="142"/>
      <c r="BK28" s="142">
        <f t="shared" si="37"/>
        <v>836.1738521599998</v>
      </c>
      <c r="BL28" s="142"/>
      <c r="BM28" s="142"/>
      <c r="BN28" s="142">
        <f t="shared" si="44"/>
        <v>836.1738521599998</v>
      </c>
      <c r="BO28" s="142">
        <f>AA28+AI28+AY28</f>
        <v>126.2294540612467</v>
      </c>
      <c r="BP28" s="142">
        <f>AB28+AJ28+AZ28</f>
        <v>570.5820894054199</v>
      </c>
      <c r="BQ28" s="142">
        <f>AC28+AK28+BA28</f>
        <v>139.36230869333332</v>
      </c>
      <c r="BR28" s="176"/>
      <c r="BS28" s="142">
        <f>SUM(BT28:BV28)+BZ28</f>
        <v>735.6567156499999</v>
      </c>
      <c r="BT28" s="142"/>
      <c r="BU28" s="142"/>
      <c r="BV28" s="142">
        <f>SUM(BW28:BY28)</f>
        <v>735.6567156499999</v>
      </c>
      <c r="BW28" s="142">
        <f>AA28+AQ28+AY28</f>
        <v>123.7218521516671</v>
      </c>
      <c r="BX28" s="142">
        <f>AB28+AR28+AZ28</f>
        <v>489.3254108899995</v>
      </c>
      <c r="BY28" s="142">
        <f>AC28+AS28+BA28</f>
        <v>122.60945260833333</v>
      </c>
      <c r="BZ28" s="176"/>
      <c r="CA28" s="142">
        <f>SUM(CB28:CD28)+CH28</f>
        <v>768.408583420804</v>
      </c>
      <c r="CB28" s="142"/>
      <c r="CC28" s="142"/>
      <c r="CD28" s="142">
        <f>SUM(CE28:CG28)</f>
        <v>768.408583420804</v>
      </c>
      <c r="CE28" s="142">
        <f t="shared" si="5"/>
        <v>130.64059187882927</v>
      </c>
      <c r="CF28" s="142">
        <f t="shared" si="6"/>
        <v>509.707879643574</v>
      </c>
      <c r="CG28" s="142">
        <f t="shared" si="7"/>
        <v>128.06011189840066</v>
      </c>
      <c r="CH28" s="250">
        <f t="shared" si="8"/>
        <v>0</v>
      </c>
      <c r="CI28" s="214"/>
      <c r="CJ28" s="214"/>
      <c r="CK28" s="214"/>
      <c r="CL28" s="214"/>
      <c r="CM28" s="214"/>
      <c r="CN28" s="214"/>
      <c r="CO28" s="214"/>
      <c r="CP28" s="1"/>
      <c r="CQ28" s="127">
        <f t="shared" si="23"/>
        <v>0</v>
      </c>
      <c r="CR28" s="127">
        <f t="shared" si="9"/>
        <v>0</v>
      </c>
      <c r="CS28" s="127">
        <f t="shared" si="10"/>
        <v>0</v>
      </c>
      <c r="CT28" s="127">
        <f t="shared" si="24"/>
        <v>0</v>
      </c>
      <c r="CU28" s="127">
        <f t="shared" si="25"/>
        <v>1.4210854715202004E-14</v>
      </c>
      <c r="CV28" s="127">
        <f t="shared" si="26"/>
        <v>0</v>
      </c>
      <c r="CW28" s="127">
        <f t="shared" si="27"/>
        <v>0</v>
      </c>
      <c r="CX28" s="127">
        <f t="shared" si="28"/>
        <v>0</v>
      </c>
      <c r="CY28" s="127">
        <f t="shared" si="29"/>
        <v>0</v>
      </c>
      <c r="CZ28" s="127">
        <f t="shared" si="30"/>
        <v>0</v>
      </c>
      <c r="DA28" s="127">
        <f t="shared" si="31"/>
        <v>0</v>
      </c>
      <c r="DB28" s="127">
        <f t="shared" si="11"/>
        <v>0</v>
      </c>
      <c r="DC28" s="240">
        <f t="shared" si="12"/>
        <v>0</v>
      </c>
      <c r="DD28" s="240">
        <f t="shared" si="13"/>
        <v>0</v>
      </c>
      <c r="DE28" s="240">
        <f t="shared" si="14"/>
        <v>0</v>
      </c>
      <c r="DF28" s="240">
        <f t="shared" si="15"/>
        <v>0</v>
      </c>
      <c r="DG28" s="240">
        <f t="shared" si="16"/>
        <v>8.526512829121202E-14</v>
      </c>
      <c r="DH28" s="240">
        <f t="shared" si="17"/>
        <v>0</v>
      </c>
      <c r="DI28" s="240">
        <f t="shared" si="18"/>
        <v>0</v>
      </c>
    </row>
    <row r="29" spans="1:113" s="31" customFormat="1" ht="18.75">
      <c r="A29" s="63" t="s">
        <v>134</v>
      </c>
      <c r="B29" s="125" t="s">
        <v>126</v>
      </c>
      <c r="C29" s="32"/>
      <c r="D29" s="37"/>
      <c r="E29" s="37"/>
      <c r="F29" s="37"/>
      <c r="G29" s="37"/>
      <c r="H29" s="116"/>
      <c r="I29" s="33"/>
      <c r="J29" s="56"/>
      <c r="K29" s="56"/>
      <c r="L29" s="56"/>
      <c r="M29" s="56"/>
      <c r="N29" s="56"/>
      <c r="O29" s="56"/>
      <c r="P29" s="56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  <c r="AM29" s="142"/>
      <c r="AN29" s="142"/>
      <c r="AO29" s="142"/>
      <c r="AP29" s="142"/>
      <c r="AQ29" s="142"/>
      <c r="AR29" s="142"/>
      <c r="AS29" s="142"/>
      <c r="AT29" s="142"/>
      <c r="AU29" s="142"/>
      <c r="AV29" s="142"/>
      <c r="AW29" s="142"/>
      <c r="AX29" s="142"/>
      <c r="AY29" s="142"/>
      <c r="AZ29" s="142"/>
      <c r="BA29" s="142"/>
      <c r="BB29" s="142"/>
      <c r="BC29" s="142"/>
      <c r="BD29" s="142"/>
      <c r="BE29" s="142"/>
      <c r="BF29" s="142"/>
      <c r="BG29" s="142"/>
      <c r="BH29" s="142"/>
      <c r="BI29" s="142"/>
      <c r="BJ29" s="142"/>
      <c r="BK29" s="142"/>
      <c r="BL29" s="142"/>
      <c r="BM29" s="142"/>
      <c r="BN29" s="142"/>
      <c r="BO29" s="142"/>
      <c r="BP29" s="142"/>
      <c r="BQ29" s="142"/>
      <c r="BR29" s="177"/>
      <c r="BS29" s="142"/>
      <c r="BT29" s="142"/>
      <c r="BU29" s="142"/>
      <c r="BV29" s="142"/>
      <c r="BW29" s="142"/>
      <c r="BX29" s="142"/>
      <c r="BY29" s="142"/>
      <c r="BZ29" s="177"/>
      <c r="CA29" s="142"/>
      <c r="CB29" s="142"/>
      <c r="CC29" s="142"/>
      <c r="CD29" s="142"/>
      <c r="CE29" s="142">
        <f t="shared" si="5"/>
        <v>0</v>
      </c>
      <c r="CF29" s="142">
        <f t="shared" si="6"/>
        <v>0</v>
      </c>
      <c r="CG29" s="142">
        <f t="shared" si="7"/>
        <v>0</v>
      </c>
      <c r="CH29" s="251">
        <f t="shared" si="8"/>
        <v>0</v>
      </c>
      <c r="CI29" s="215"/>
      <c r="CJ29" s="215"/>
      <c r="CK29" s="215"/>
      <c r="CL29" s="215"/>
      <c r="CM29" s="215"/>
      <c r="CN29" s="215"/>
      <c r="CO29" s="215"/>
      <c r="CP29" s="1"/>
      <c r="CQ29" s="127">
        <f t="shared" si="23"/>
        <v>0</v>
      </c>
      <c r="CR29" s="127">
        <f t="shared" si="9"/>
        <v>0</v>
      </c>
      <c r="CS29" s="127">
        <f t="shared" si="10"/>
        <v>0</v>
      </c>
      <c r="CT29" s="127">
        <f t="shared" si="24"/>
        <v>0</v>
      </c>
      <c r="CU29" s="127">
        <f t="shared" si="25"/>
        <v>0</v>
      </c>
      <c r="CV29" s="127">
        <f t="shared" si="26"/>
        <v>0</v>
      </c>
      <c r="CW29" s="127">
        <f t="shared" si="27"/>
        <v>0</v>
      </c>
      <c r="CX29" s="127">
        <f t="shared" si="28"/>
        <v>0</v>
      </c>
      <c r="CY29" s="127">
        <f t="shared" si="29"/>
        <v>0</v>
      </c>
      <c r="CZ29" s="127">
        <f t="shared" si="30"/>
        <v>0</v>
      </c>
      <c r="DA29" s="127">
        <f t="shared" si="31"/>
        <v>0</v>
      </c>
      <c r="DB29" s="127">
        <f t="shared" si="11"/>
        <v>0</v>
      </c>
      <c r="DC29" s="240">
        <f t="shared" si="12"/>
        <v>0</v>
      </c>
      <c r="DD29" s="240">
        <f t="shared" si="13"/>
        <v>0</v>
      </c>
      <c r="DE29" s="240">
        <f t="shared" si="14"/>
        <v>0</v>
      </c>
      <c r="DF29" s="240">
        <f t="shared" si="15"/>
        <v>0</v>
      </c>
      <c r="DG29" s="240">
        <f t="shared" si="16"/>
        <v>0</v>
      </c>
      <c r="DH29" s="240">
        <f t="shared" si="17"/>
        <v>0</v>
      </c>
      <c r="DI29" s="240">
        <f t="shared" si="18"/>
        <v>0</v>
      </c>
    </row>
    <row r="30" spans="1:113" ht="15.75">
      <c r="A30" s="64" t="s">
        <v>135</v>
      </c>
      <c r="B30" s="34" t="s">
        <v>181</v>
      </c>
      <c r="C30" s="32" t="s">
        <v>182</v>
      </c>
      <c r="D30" s="37">
        <v>2022</v>
      </c>
      <c r="E30" s="37">
        <v>2022</v>
      </c>
      <c r="F30" s="37"/>
      <c r="G30" s="37"/>
      <c r="H30" s="33"/>
      <c r="I30" s="33">
        <v>27.308</v>
      </c>
      <c r="J30" s="56">
        <v>44300</v>
      </c>
      <c r="K30" s="56"/>
      <c r="L30" s="56"/>
      <c r="M30" s="56"/>
      <c r="N30" s="56"/>
      <c r="O30" s="56"/>
      <c r="P30" s="56"/>
      <c r="Q30" s="142">
        <f>I30</f>
        <v>27.308</v>
      </c>
      <c r="R30" s="142"/>
      <c r="S30" s="142"/>
      <c r="T30" s="142">
        <f>Q30</f>
        <v>27.308</v>
      </c>
      <c r="U30" s="142"/>
      <c r="V30" s="142"/>
      <c r="W30" s="142">
        <f>SUM(X30:Z30)+AD30</f>
        <v>0</v>
      </c>
      <c r="X30" s="142"/>
      <c r="Y30" s="142"/>
      <c r="Z30" s="142"/>
      <c r="AA30" s="142"/>
      <c r="AB30" s="142"/>
      <c r="AC30" s="142"/>
      <c r="AD30" s="142"/>
      <c r="AE30" s="142">
        <f>SUM(AF30:AH30)+AL30</f>
        <v>27.308</v>
      </c>
      <c r="AF30" s="142"/>
      <c r="AG30" s="142"/>
      <c r="AH30" s="142">
        <f>I30</f>
        <v>27.308</v>
      </c>
      <c r="AI30" s="142"/>
      <c r="AJ30" s="142">
        <f>AH30-AI30-AK30</f>
        <v>22.756666666666668</v>
      </c>
      <c r="AK30" s="142">
        <f>AH30/1.2*0.2</f>
        <v>4.551333333333334</v>
      </c>
      <c r="AL30" s="142"/>
      <c r="AM30" s="142"/>
      <c r="AN30" s="142"/>
      <c r="AO30" s="142"/>
      <c r="AP30" s="142"/>
      <c r="AQ30" s="142"/>
      <c r="AR30" s="142"/>
      <c r="AS30" s="142"/>
      <c r="AT30" s="142"/>
      <c r="AU30" s="142">
        <f>SUM(AV30:AX30)+BB30</f>
        <v>0</v>
      </c>
      <c r="AV30" s="142"/>
      <c r="AW30" s="142"/>
      <c r="AX30" s="142"/>
      <c r="AY30" s="142"/>
      <c r="AZ30" s="142"/>
      <c r="BA30" s="142"/>
      <c r="BB30" s="142"/>
      <c r="BC30" s="142"/>
      <c r="BD30" s="142"/>
      <c r="BE30" s="142"/>
      <c r="BF30" s="142"/>
      <c r="BG30" s="142"/>
      <c r="BH30" s="142"/>
      <c r="BI30" s="142"/>
      <c r="BJ30" s="142"/>
      <c r="BK30" s="142">
        <f t="shared" si="37"/>
        <v>27.308</v>
      </c>
      <c r="BL30" s="142"/>
      <c r="BM30" s="142"/>
      <c r="BN30" s="142">
        <f t="shared" si="44"/>
        <v>27.308</v>
      </c>
      <c r="BO30" s="142">
        <f>AA30+AI30+AY30</f>
        <v>0</v>
      </c>
      <c r="BP30" s="142">
        <f>AB30+AJ30+AZ30</f>
        <v>22.756666666666668</v>
      </c>
      <c r="BQ30" s="142">
        <f>AC30+AK30+BA30</f>
        <v>4.551333333333334</v>
      </c>
      <c r="BR30" s="176"/>
      <c r="BS30" s="142">
        <f>SUM(BT30:BV30)+BZ30</f>
        <v>0</v>
      </c>
      <c r="BT30" s="142"/>
      <c r="BU30" s="142"/>
      <c r="BV30" s="142">
        <f>SUM(BW30:BY30)</f>
        <v>0</v>
      </c>
      <c r="BW30" s="142">
        <f>AA30+AQ30+AY30</f>
        <v>0</v>
      </c>
      <c r="BX30" s="142">
        <f>AB30+AR30+AZ30</f>
        <v>0</v>
      </c>
      <c r="BY30" s="142">
        <f>AC30+AS30+BA30</f>
        <v>0</v>
      </c>
      <c r="BZ30" s="176"/>
      <c r="CA30" s="142">
        <f>SUM(CB30:CD30)+CH30</f>
        <v>0</v>
      </c>
      <c r="CB30" s="142"/>
      <c r="CC30" s="142"/>
      <c r="CD30" s="142">
        <f>SUM(CE30:CG30)</f>
        <v>0</v>
      </c>
      <c r="CE30" s="142">
        <f t="shared" si="5"/>
        <v>0</v>
      </c>
      <c r="CF30" s="142">
        <f t="shared" si="6"/>
        <v>0</v>
      </c>
      <c r="CG30" s="142">
        <f t="shared" si="7"/>
        <v>0</v>
      </c>
      <c r="CH30" s="250">
        <f t="shared" si="8"/>
        <v>0</v>
      </c>
      <c r="CI30" s="214"/>
      <c r="CJ30" s="214"/>
      <c r="CK30" s="214"/>
      <c r="CL30" s="214"/>
      <c r="CM30" s="214"/>
      <c r="CN30" s="214"/>
      <c r="CO30" s="214"/>
      <c r="CQ30" s="127">
        <f t="shared" si="23"/>
        <v>0</v>
      </c>
      <c r="CR30" s="127">
        <f t="shared" si="9"/>
        <v>0</v>
      </c>
      <c r="CS30" s="127">
        <f t="shared" si="10"/>
        <v>0</v>
      </c>
      <c r="CT30" s="127">
        <f t="shared" si="24"/>
        <v>0</v>
      </c>
      <c r="CU30" s="127">
        <f t="shared" si="25"/>
        <v>0</v>
      </c>
      <c r="CV30" s="127">
        <f t="shared" si="26"/>
        <v>0</v>
      </c>
      <c r="CW30" s="127">
        <f t="shared" si="27"/>
        <v>-1.7763568394002505E-15</v>
      </c>
      <c r="CX30" s="127">
        <f t="shared" si="28"/>
        <v>0</v>
      </c>
      <c r="CY30" s="127">
        <f t="shared" si="29"/>
        <v>-1.7763568394002505E-15</v>
      </c>
      <c r="CZ30" s="127">
        <f t="shared" si="30"/>
        <v>0</v>
      </c>
      <c r="DA30" s="127">
        <f t="shared" si="31"/>
        <v>0</v>
      </c>
      <c r="DB30" s="127">
        <f t="shared" si="11"/>
        <v>0</v>
      </c>
      <c r="DC30" s="240">
        <f t="shared" si="12"/>
        <v>0</v>
      </c>
      <c r="DD30" s="240">
        <f t="shared" si="13"/>
        <v>0</v>
      </c>
      <c r="DE30" s="240">
        <f t="shared" si="14"/>
        <v>0</v>
      </c>
      <c r="DF30" s="240">
        <f t="shared" si="15"/>
        <v>0</v>
      </c>
      <c r="DG30" s="240">
        <f t="shared" si="16"/>
        <v>0</v>
      </c>
      <c r="DH30" s="240">
        <f t="shared" si="17"/>
        <v>0</v>
      </c>
      <c r="DI30" s="240">
        <f t="shared" si="18"/>
        <v>0</v>
      </c>
    </row>
    <row r="31" spans="1:113" ht="17.25" thickBot="1">
      <c r="A31" s="184"/>
      <c r="B31" s="185"/>
      <c r="C31" s="130"/>
      <c r="D31" s="202"/>
      <c r="E31" s="202"/>
      <c r="F31" s="202"/>
      <c r="G31" s="202"/>
      <c r="H31" s="203"/>
      <c r="I31" s="203"/>
      <c r="J31" s="204"/>
      <c r="K31" s="204"/>
      <c r="L31" s="204"/>
      <c r="M31" s="204"/>
      <c r="N31" s="204"/>
      <c r="O31" s="252"/>
      <c r="P31" s="204"/>
      <c r="Q31" s="205"/>
      <c r="R31" s="205"/>
      <c r="S31" s="205"/>
      <c r="T31" s="205"/>
      <c r="U31" s="205"/>
      <c r="V31" s="205"/>
      <c r="W31" s="205"/>
      <c r="X31" s="205"/>
      <c r="Y31" s="205"/>
      <c r="Z31" s="205"/>
      <c r="AA31" s="205"/>
      <c r="AB31" s="205"/>
      <c r="AC31" s="205"/>
      <c r="AD31" s="205"/>
      <c r="AE31" s="205"/>
      <c r="AF31" s="205"/>
      <c r="AG31" s="205"/>
      <c r="AH31" s="205"/>
      <c r="AI31" s="205"/>
      <c r="AJ31" s="205"/>
      <c r="AK31" s="205"/>
      <c r="AL31" s="205"/>
      <c r="AM31" s="205"/>
      <c r="AN31" s="205"/>
      <c r="AO31" s="205"/>
      <c r="AP31" s="205"/>
      <c r="AQ31" s="205"/>
      <c r="AR31" s="205"/>
      <c r="AS31" s="205"/>
      <c r="AT31" s="205"/>
      <c r="AU31" s="205"/>
      <c r="AV31" s="205"/>
      <c r="AW31" s="205"/>
      <c r="AX31" s="272"/>
      <c r="AY31" s="205"/>
      <c r="AZ31" s="205"/>
      <c r="BA31" s="205"/>
      <c r="BB31" s="205"/>
      <c r="BC31" s="205"/>
      <c r="BD31" s="205"/>
      <c r="BE31" s="205"/>
      <c r="BF31" s="272"/>
      <c r="BG31" s="205"/>
      <c r="BH31" s="205"/>
      <c r="BI31" s="205"/>
      <c r="BJ31" s="205"/>
      <c r="BK31" s="205"/>
      <c r="BL31" s="205"/>
      <c r="BM31" s="205"/>
      <c r="BN31" s="205"/>
      <c r="BO31" s="205"/>
      <c r="BP31" s="205"/>
      <c r="BQ31" s="205"/>
      <c r="BR31" s="206"/>
      <c r="BS31" s="205"/>
      <c r="BT31" s="205"/>
      <c r="BU31" s="205"/>
      <c r="BV31" s="205"/>
      <c r="BW31" s="205"/>
      <c r="BX31" s="205"/>
      <c r="BY31" s="205"/>
      <c r="BZ31" s="206"/>
      <c r="CA31" s="205"/>
      <c r="CB31" s="205"/>
      <c r="CC31" s="205"/>
      <c r="CD31" s="205"/>
      <c r="CE31" s="205"/>
      <c r="CF31" s="205"/>
      <c r="CG31" s="205"/>
      <c r="CH31" s="253"/>
      <c r="CI31" s="214"/>
      <c r="CJ31" s="214"/>
      <c r="CK31" s="214"/>
      <c r="CL31" s="214"/>
      <c r="CM31" s="214"/>
      <c r="CN31" s="214"/>
      <c r="CO31" s="214"/>
      <c r="CQ31" s="127"/>
      <c r="CR31" s="127"/>
      <c r="CS31" s="127"/>
      <c r="CT31" s="127"/>
      <c r="CU31" s="127"/>
      <c r="CV31" s="127"/>
      <c r="CW31" s="127"/>
      <c r="CX31" s="127"/>
      <c r="CY31" s="127"/>
      <c r="CZ31" s="127"/>
      <c r="DA31" s="127"/>
      <c r="DB31" s="127"/>
      <c r="DC31" s="240">
        <f t="shared" si="12"/>
        <v>0</v>
      </c>
      <c r="DD31" s="240">
        <f t="shared" si="13"/>
        <v>0</v>
      </c>
      <c r="DE31" s="240">
        <f t="shared" si="14"/>
        <v>0</v>
      </c>
      <c r="DF31" s="240">
        <f t="shared" si="15"/>
        <v>0</v>
      </c>
      <c r="DG31" s="240">
        <f t="shared" si="16"/>
        <v>0</v>
      </c>
      <c r="DH31" s="240">
        <f t="shared" si="17"/>
        <v>0</v>
      </c>
      <c r="DI31" s="240">
        <f t="shared" si="18"/>
        <v>0</v>
      </c>
    </row>
    <row r="32" spans="1:113" s="31" customFormat="1" ht="16.5" thickBot="1">
      <c r="A32" s="196"/>
      <c r="B32" s="197" t="s">
        <v>141</v>
      </c>
      <c r="C32" s="198"/>
      <c r="D32" s="199"/>
      <c r="E32" s="199"/>
      <c r="F32" s="199"/>
      <c r="G32" s="199"/>
      <c r="H32" s="200"/>
      <c r="I32" s="200">
        <f>SUM(I13:I31)</f>
        <v>888.4594728934699</v>
      </c>
      <c r="J32" s="200"/>
      <c r="K32" s="200"/>
      <c r="L32" s="200">
        <f>SUM(L13:L31)</f>
        <v>742.2664845823754</v>
      </c>
      <c r="M32" s="200"/>
      <c r="N32" s="200">
        <f>SUM(N13:N31)</f>
        <v>0</v>
      </c>
      <c r="O32" s="254">
        <f>SUM(O13:O31)</f>
        <v>772.5765717323753</v>
      </c>
      <c r="P32" s="200"/>
      <c r="Q32" s="271">
        <f aca="true" t="shared" si="45" ref="Q32:W32">SUM(Q13:Q31)</f>
        <v>919.8937503934699</v>
      </c>
      <c r="R32" s="271">
        <f t="shared" si="45"/>
        <v>763.1692857023754</v>
      </c>
      <c r="S32" s="271">
        <f t="shared" si="45"/>
        <v>795.9211534731794</v>
      </c>
      <c r="T32" s="271">
        <f t="shared" si="45"/>
        <v>919.8937503934699</v>
      </c>
      <c r="U32" s="271">
        <f t="shared" si="45"/>
        <v>763.1692857023754</v>
      </c>
      <c r="V32" s="271">
        <f t="shared" si="45"/>
        <v>795.9211534731794</v>
      </c>
      <c r="W32" s="271">
        <f t="shared" si="45"/>
        <v>278.79967157</v>
      </c>
      <c r="X32" s="271"/>
      <c r="Y32" s="271"/>
      <c r="Z32" s="271">
        <f>SUM(Z13:Z31)</f>
        <v>278.79967157</v>
      </c>
      <c r="AA32" s="271">
        <f>SUM(AA13:AA31)</f>
        <v>5.56853740369281</v>
      </c>
      <c r="AB32" s="271">
        <f>SUM(AB13:AB31)</f>
        <v>226.76452223797384</v>
      </c>
      <c r="AC32" s="271">
        <f>SUM(AC13:AC31)</f>
        <v>46.466611928333336</v>
      </c>
      <c r="AD32" s="271"/>
      <c r="AE32" s="271">
        <f>SUM(AE13:AE31)</f>
        <v>334.9200966910945</v>
      </c>
      <c r="AF32" s="271"/>
      <c r="AG32" s="271"/>
      <c r="AH32" s="271">
        <f>SUM(AH13:AH31)</f>
        <v>334.9200966910945</v>
      </c>
      <c r="AI32" s="271">
        <f>SUM(AI13:AI31)</f>
        <v>61.4904689195796</v>
      </c>
      <c r="AJ32" s="271">
        <f>SUM(AJ13:AJ31)</f>
        <v>217.60961165633248</v>
      </c>
      <c r="AK32" s="271">
        <f>SUM(AK13:AK31)</f>
        <v>55.82001611518241</v>
      </c>
      <c r="AL32" s="271"/>
      <c r="AM32" s="271">
        <f>SUM(AM13:AM31)</f>
        <v>178.195632</v>
      </c>
      <c r="AN32" s="271"/>
      <c r="AO32" s="271"/>
      <c r="AP32" s="271">
        <f>SUM(AP13:AP31)</f>
        <v>178.195632</v>
      </c>
      <c r="AQ32" s="271">
        <f>SUM(AQ13:AQ31)</f>
        <v>41.75268</v>
      </c>
      <c r="AR32" s="271">
        <f>SUM(AR13:AR31)</f>
        <v>106.74368</v>
      </c>
      <c r="AS32" s="271">
        <f>SUM(AS13:AS31)</f>
        <v>29.699272</v>
      </c>
      <c r="AT32" s="271"/>
      <c r="AU32" s="271">
        <f>SUM(AU13:AU31)</f>
        <v>306.1739821323754</v>
      </c>
      <c r="AV32" s="271"/>
      <c r="AW32" s="271"/>
      <c r="AX32" s="271">
        <f>SUM(AX13:AX31)</f>
        <v>306.1739821323754</v>
      </c>
      <c r="AY32" s="271">
        <f>SUM(AY13:AY31)</f>
        <v>95.37438445828712</v>
      </c>
      <c r="AZ32" s="271">
        <f>SUM(AZ13:AZ31)</f>
        <v>159.7706006520257</v>
      </c>
      <c r="BA32" s="271">
        <f>SUM(BA13:BA31)</f>
        <v>51.02899702206257</v>
      </c>
      <c r="BB32" s="271"/>
      <c r="BC32" s="271">
        <f>SUM(BC13:BC31)</f>
        <v>338.92584990317937</v>
      </c>
      <c r="BD32" s="271"/>
      <c r="BE32" s="271"/>
      <c r="BF32" s="271">
        <f>SUM(BF13:BF31)</f>
        <v>338.92584990317937</v>
      </c>
      <c r="BG32" s="271">
        <f>SUM(BG13:BG31)</f>
        <v>102.29312418544929</v>
      </c>
      <c r="BH32" s="271">
        <f>SUM(BH13:BH31)</f>
        <v>180.1530694056002</v>
      </c>
      <c r="BI32" s="271">
        <f>SUM(BI13:BI31)</f>
        <v>56.479656312129904</v>
      </c>
      <c r="BJ32" s="271"/>
      <c r="BK32" s="271">
        <f aca="true" t="shared" si="46" ref="BK32:BQ32">SUM(BK13:BK31)</f>
        <v>919.8937503934696</v>
      </c>
      <c r="BL32" s="271">
        <f t="shared" si="46"/>
        <v>0</v>
      </c>
      <c r="BM32" s="271">
        <f t="shared" si="46"/>
        <v>0</v>
      </c>
      <c r="BN32" s="271">
        <f t="shared" si="46"/>
        <v>919.8937503934696</v>
      </c>
      <c r="BO32" s="271">
        <f t="shared" si="46"/>
        <v>162.43339078155952</v>
      </c>
      <c r="BP32" s="271">
        <f t="shared" si="46"/>
        <v>604.144734546332</v>
      </c>
      <c r="BQ32" s="271">
        <f t="shared" si="46"/>
        <v>153.3156250655783</v>
      </c>
      <c r="BR32" s="201"/>
      <c r="BS32" s="271">
        <f aca="true" t="shared" si="47" ref="BS32:BY32">SUM(BS13:BS31)</f>
        <v>763.1692857023753</v>
      </c>
      <c r="BT32" s="271">
        <f t="shared" si="47"/>
        <v>0</v>
      </c>
      <c r="BU32" s="271">
        <f t="shared" si="47"/>
        <v>0</v>
      </c>
      <c r="BV32" s="271">
        <f t="shared" si="47"/>
        <v>763.1692857023753</v>
      </c>
      <c r="BW32" s="271">
        <f t="shared" si="47"/>
        <v>142.69560186197992</v>
      </c>
      <c r="BX32" s="271">
        <f t="shared" si="47"/>
        <v>493.2788028899995</v>
      </c>
      <c r="BY32" s="271">
        <f t="shared" si="47"/>
        <v>127.1948809503959</v>
      </c>
      <c r="BZ32" s="201"/>
      <c r="CA32" s="271">
        <f aca="true" t="shared" si="48" ref="CA32:CH32">SUM(CA13:CA31)</f>
        <v>795.9211534731794</v>
      </c>
      <c r="CB32" s="271">
        <f t="shared" si="48"/>
        <v>0</v>
      </c>
      <c r="CC32" s="271">
        <f t="shared" si="48"/>
        <v>0</v>
      </c>
      <c r="CD32" s="271">
        <f t="shared" si="48"/>
        <v>795.9211534731794</v>
      </c>
      <c r="CE32" s="271">
        <f t="shared" si="48"/>
        <v>149.6143415891421</v>
      </c>
      <c r="CF32" s="271">
        <f t="shared" si="48"/>
        <v>513.661271643574</v>
      </c>
      <c r="CG32" s="271">
        <f t="shared" si="48"/>
        <v>132.64554024046322</v>
      </c>
      <c r="CH32" s="271">
        <f t="shared" si="48"/>
        <v>0</v>
      </c>
      <c r="CI32" s="215"/>
      <c r="CJ32" s="215"/>
      <c r="CK32" s="215"/>
      <c r="CL32" s="215"/>
      <c r="CM32" s="215"/>
      <c r="CN32" s="215"/>
      <c r="CO32" s="215"/>
      <c r="CP32" s="1"/>
      <c r="CQ32" s="127">
        <f>Q32-AE32-AU32-W32</f>
        <v>0</v>
      </c>
      <c r="CR32" s="127">
        <f t="shared" si="9"/>
        <v>0</v>
      </c>
      <c r="CS32" s="127">
        <f t="shared" si="10"/>
        <v>0</v>
      </c>
      <c r="CT32" s="127">
        <f>W32-X32-Y32-Z32</f>
        <v>0</v>
      </c>
      <c r="CU32" s="127">
        <f>Z32-AA32-AB32-AC32-AD32</f>
        <v>1.4210854715202004E-14</v>
      </c>
      <c r="CV32" s="127">
        <f>AE32-AF32-AG32-AH32</f>
        <v>0</v>
      </c>
      <c r="CW32" s="127">
        <f>AH32-AI32-AJ32-AK32-AL32</f>
        <v>1.4210854715202004E-14</v>
      </c>
      <c r="CX32" s="127">
        <f>AU32-AV32-AW32-AX32</f>
        <v>0</v>
      </c>
      <c r="CY32" s="127">
        <f>AH32-AI32-AJ32-AK32-AL32</f>
        <v>1.4210854715202004E-14</v>
      </c>
      <c r="CZ32" s="127">
        <f>AU32-AV32-AW32-AX32</f>
        <v>0</v>
      </c>
      <c r="DA32" s="127">
        <f>AX32-AY32-AZ32-BA32-BB32</f>
        <v>-1.4210854715202004E-14</v>
      </c>
      <c r="DB32" s="127">
        <f t="shared" si="11"/>
        <v>0</v>
      </c>
      <c r="DC32" s="240">
        <f t="shared" si="12"/>
        <v>0</v>
      </c>
      <c r="DD32" s="240">
        <f t="shared" si="13"/>
        <v>0</v>
      </c>
      <c r="DE32" s="240">
        <f t="shared" si="14"/>
        <v>0</v>
      </c>
      <c r="DF32" s="240">
        <f t="shared" si="15"/>
        <v>0</v>
      </c>
      <c r="DG32" s="240">
        <f t="shared" si="16"/>
        <v>1.1368683772161603E-13</v>
      </c>
      <c r="DH32" s="240">
        <f t="shared" si="17"/>
        <v>0</v>
      </c>
      <c r="DI32" s="240">
        <f t="shared" si="18"/>
        <v>0</v>
      </c>
    </row>
    <row r="33" spans="1:93" ht="18.75" hidden="1">
      <c r="A33" s="289"/>
      <c r="B33" s="289"/>
      <c r="C33" s="36"/>
      <c r="D33" s="36"/>
      <c r="E33" s="36"/>
      <c r="F33" s="36"/>
      <c r="G33" s="36"/>
      <c r="H33" s="36"/>
      <c r="I33" s="153"/>
      <c r="J33" s="153"/>
      <c r="K33" s="153"/>
      <c r="L33" s="153"/>
      <c r="M33" s="153"/>
      <c r="N33" s="153"/>
      <c r="O33" s="153"/>
      <c r="P33" s="153"/>
      <c r="Q33" s="47"/>
      <c r="R33" s="47"/>
      <c r="S33" s="47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</row>
    <row r="34" spans="1:63" ht="28.5" customHeight="1" hidden="1">
      <c r="A34" s="285"/>
      <c r="B34" s="285"/>
      <c r="C34" s="285"/>
      <c r="D34" s="285"/>
      <c r="E34" s="285"/>
      <c r="F34" s="285"/>
      <c r="G34" s="285"/>
      <c r="H34" s="285"/>
      <c r="I34" s="285"/>
      <c r="J34" s="285"/>
      <c r="K34" s="285"/>
      <c r="L34" s="285"/>
      <c r="M34" s="285"/>
      <c r="N34" s="285"/>
      <c r="O34" s="285"/>
      <c r="P34" s="285"/>
      <c r="Q34" s="285"/>
      <c r="R34" s="285"/>
      <c r="S34" s="285"/>
      <c r="T34" s="285"/>
      <c r="U34" s="285"/>
      <c r="V34" s="285"/>
      <c r="W34" s="285"/>
      <c r="X34" s="285"/>
      <c r="Y34" s="285"/>
      <c r="Z34" s="285"/>
      <c r="AA34" s="285"/>
      <c r="AB34" s="285"/>
      <c r="AC34" s="285"/>
      <c r="AD34" s="285"/>
      <c r="AE34" s="285"/>
      <c r="AF34" s="285"/>
      <c r="AG34" s="285"/>
      <c r="AH34" s="285"/>
      <c r="AI34" s="285"/>
      <c r="AJ34" s="285"/>
      <c r="AK34" s="285"/>
      <c r="AL34" s="285"/>
      <c r="AM34" s="285"/>
      <c r="AN34" s="285"/>
      <c r="AO34" s="285"/>
      <c r="AP34" s="285"/>
      <c r="AQ34" s="285"/>
      <c r="AR34" s="285"/>
      <c r="AS34" s="285"/>
      <c r="AT34" s="285"/>
      <c r="AU34" s="285"/>
      <c r="AV34" s="285"/>
      <c r="AW34" s="285"/>
      <c r="AY34" s="40"/>
      <c r="AZ34" s="40"/>
      <c r="BA34" s="40"/>
      <c r="BB34" s="36"/>
      <c r="BC34" s="36"/>
      <c r="BD34" s="36"/>
      <c r="BE34" s="36"/>
      <c r="BF34" s="36"/>
      <c r="BG34" s="36"/>
      <c r="BH34" s="36"/>
      <c r="BI34" s="36"/>
      <c r="BJ34" s="36"/>
      <c r="BK34" s="36"/>
    </row>
    <row r="35" spans="1:67" ht="23.25" customHeight="1" hidden="1">
      <c r="A35" s="10"/>
      <c r="B35" s="10"/>
      <c r="C35" s="10"/>
      <c r="D35" s="10"/>
      <c r="E35" s="10"/>
      <c r="F35" s="10"/>
      <c r="G35" s="10"/>
      <c r="H35" s="10"/>
      <c r="I35" s="154"/>
      <c r="J35" s="10"/>
      <c r="K35" s="10"/>
      <c r="L35" s="10"/>
      <c r="M35" s="10"/>
      <c r="N35" s="10"/>
      <c r="O35" s="239">
        <f>O28-L28</f>
        <v>30.31008714999996</v>
      </c>
      <c r="P35" s="10"/>
      <c r="Q35" s="10"/>
      <c r="R35" s="10"/>
      <c r="S35" s="10"/>
      <c r="T35" s="10"/>
      <c r="U35" s="10"/>
      <c r="V35" s="10"/>
      <c r="W35" s="36"/>
      <c r="AA35" s="40"/>
      <c r="AB35" s="40"/>
      <c r="AC35" s="40"/>
      <c r="AE35" s="36"/>
      <c r="AI35" s="40"/>
      <c r="AJ35" s="40"/>
      <c r="AK35" s="40"/>
      <c r="AU35" s="36"/>
      <c r="AY35" s="40"/>
      <c r="AZ35" s="40"/>
      <c r="BA35" s="40"/>
      <c r="BC35" s="36">
        <f>BC28-AU28</f>
        <v>32.75186777080398</v>
      </c>
      <c r="BD35" s="36"/>
      <c r="BE35" s="36"/>
      <c r="BF35" s="36">
        <f>BF28-AX28</f>
        <v>32.75186777080398</v>
      </c>
      <c r="BG35" s="36">
        <f>BG28-AY28</f>
        <v>6.918739727162162</v>
      </c>
      <c r="BH35" s="36">
        <f>BH28-AZ28</f>
        <v>20.3824687535745</v>
      </c>
      <c r="BI35" s="36">
        <f>BI28-BA28</f>
        <v>5.450659290067335</v>
      </c>
      <c r="BJ35" s="36">
        <f>BJ28-BB28</f>
        <v>0</v>
      </c>
      <c r="BN35" s="36"/>
      <c r="BO35" s="36"/>
    </row>
    <row r="36" spans="3:66" ht="16.5" customHeight="1" hidden="1">
      <c r="C36" s="10"/>
      <c r="I36" s="94"/>
      <c r="Q36" s="94"/>
      <c r="R36" s="94"/>
      <c r="S36" s="94"/>
      <c r="W36" s="94"/>
      <c r="AA36" s="40"/>
      <c r="AB36" s="40"/>
      <c r="AC36" s="40"/>
      <c r="AE36" s="94"/>
      <c r="AI36" s="95"/>
      <c r="AJ36" s="40"/>
      <c r="AK36" s="40"/>
      <c r="AU36" s="94"/>
      <c r="AY36" s="40"/>
      <c r="AZ36" s="40"/>
      <c r="BA36" s="40"/>
      <c r="BK36" s="36"/>
      <c r="BN36" s="94"/>
    </row>
    <row r="37" spans="3:66" ht="15.75" hidden="1">
      <c r="C37" s="10"/>
      <c r="I37" s="94"/>
      <c r="Q37" s="94"/>
      <c r="R37" s="94"/>
      <c r="S37" s="94"/>
      <c r="W37" s="94"/>
      <c r="AD37" s="36"/>
      <c r="AE37" s="94"/>
      <c r="AI37" s="36"/>
      <c r="AU37" s="94"/>
      <c r="AY37" s="36"/>
      <c r="AZ37" s="36"/>
      <c r="BN37" s="94"/>
    </row>
    <row r="38" spans="2:93" ht="18" customHeight="1" hidden="1">
      <c r="B38" s="10"/>
      <c r="C38" s="10"/>
      <c r="D38" s="10"/>
      <c r="E38" s="10"/>
      <c r="F38" s="10"/>
      <c r="G38" s="10"/>
      <c r="H38" s="10"/>
      <c r="I38" s="135">
        <f>I32-I30-I28-I26-I25-I24-I23-I22-I21-I20-I18-I17-I16-I15-I14</f>
        <v>2.3564483697668948E-14</v>
      </c>
      <c r="J38" s="117"/>
      <c r="K38" s="117"/>
      <c r="L38" s="135">
        <f>L32-L30-L28-L26-L25-L24-L23-L22-L21-L20-L18-L17-L16-L15-L14</f>
        <v>-1.887379141862766E-14</v>
      </c>
      <c r="M38" s="117"/>
      <c r="N38" s="117"/>
      <c r="O38" s="117"/>
      <c r="P38" s="117"/>
      <c r="Q38" s="135">
        <f aca="true" t="shared" si="49" ref="Q38:CB38">Q32-Q30-Q28-Q26-Q25-Q24-Q23-Q22-Q21-Q20-Q18-Q17-Q16-Q15-Q14</f>
        <v>-4.39648317751562E-14</v>
      </c>
      <c r="R38" s="135">
        <f>R32-R30-R28-R26-R25-R24-R23-R22-R21-R20-R18-R17-R16-R15-R14</f>
        <v>-4.218847493575595E-15</v>
      </c>
      <c r="S38" s="135">
        <f>S32-S30-S28-S26-S25-S24-S23-S22-S21-S20-S18-S17-S16-S15-S14</f>
        <v>-4.218847493575595E-15</v>
      </c>
      <c r="T38" s="135">
        <f t="shared" si="49"/>
        <v>-4.39648317751562E-14</v>
      </c>
      <c r="U38" s="135">
        <f>U32-U30-U28-U26-U25-U24-U23-U22-U21-U20-U18-U17-U16-U15-U14</f>
        <v>-4.218847493575595E-15</v>
      </c>
      <c r="V38" s="135">
        <f>V32-V30-V28-V26-V25-V24-V23-V22-V21-V20-V18-V17-V16-V15-V14</f>
        <v>-4.218847493575595E-15</v>
      </c>
      <c r="W38" s="135">
        <f t="shared" si="49"/>
        <v>0</v>
      </c>
      <c r="X38" s="135">
        <f t="shared" si="49"/>
        <v>0</v>
      </c>
      <c r="Y38" s="135">
        <f t="shared" si="49"/>
        <v>0</v>
      </c>
      <c r="Z38" s="135">
        <f t="shared" si="49"/>
        <v>0</v>
      </c>
      <c r="AA38" s="135">
        <f t="shared" si="49"/>
        <v>0</v>
      </c>
      <c r="AB38" s="135">
        <f t="shared" si="49"/>
        <v>0</v>
      </c>
      <c r="AC38" s="135">
        <f t="shared" si="49"/>
        <v>0</v>
      </c>
      <c r="AD38" s="135">
        <f t="shared" si="49"/>
        <v>0</v>
      </c>
      <c r="AE38" s="135">
        <f t="shared" si="49"/>
        <v>2.1094237467877974E-14</v>
      </c>
      <c r="AF38" s="135">
        <f t="shared" si="49"/>
        <v>0</v>
      </c>
      <c r="AG38" s="135">
        <f t="shared" si="49"/>
        <v>0</v>
      </c>
      <c r="AH38" s="135">
        <f t="shared" si="49"/>
        <v>2.1094237467877974E-14</v>
      </c>
      <c r="AI38" s="135">
        <f t="shared" si="49"/>
        <v>2.8033131371785203E-15</v>
      </c>
      <c r="AJ38" s="135">
        <f t="shared" si="49"/>
        <v>-1.3322676295501878E-15</v>
      </c>
      <c r="AK38" s="135">
        <f t="shared" si="49"/>
        <v>-1.9012569296705806E-15</v>
      </c>
      <c r="AL38" s="135">
        <f t="shared" si="49"/>
        <v>0</v>
      </c>
      <c r="AM38" s="135"/>
      <c r="AN38" s="135"/>
      <c r="AO38" s="135"/>
      <c r="AP38" s="135">
        <f>AP32-AP30-AP28-AP26-AP25-AP24-AP23-AP22-AP21-AP20-AP18-AP17-AP16-AP15-AP14</f>
        <v>0</v>
      </c>
      <c r="AQ38" s="135">
        <f>AQ32-AQ30-AQ28-AQ26-AQ25-AQ24-AQ23-AQ22-AQ21-AQ20-AQ18-AQ17-AQ16-AQ15-AQ14</f>
        <v>0</v>
      </c>
      <c r="AR38" s="135">
        <f>AR32-AR30-AR28-AR26-AR25-AR24-AR23-AR22-AR21-AR20-AR18-AR17-AR16-AR15-AR14</f>
        <v>0</v>
      </c>
      <c r="AS38" s="135">
        <f>AS32-AS30-AS28-AS26-AS25-AS24-AS23-AS22-AS21-AS20-AS18-AS17-AS16-AS15-AS14</f>
        <v>0</v>
      </c>
      <c r="AT38" s="135"/>
      <c r="AU38" s="135">
        <f t="shared" si="49"/>
        <v>-4.218847493575595E-15</v>
      </c>
      <c r="AV38" s="135">
        <f t="shared" si="49"/>
        <v>0</v>
      </c>
      <c r="AW38" s="135">
        <f t="shared" si="49"/>
        <v>0</v>
      </c>
      <c r="AX38" s="135">
        <f t="shared" si="49"/>
        <v>-4.218847493575595E-15</v>
      </c>
      <c r="AY38" s="135">
        <f t="shared" si="49"/>
        <v>-1.9984014443252818E-15</v>
      </c>
      <c r="AZ38" s="135">
        <f t="shared" si="49"/>
        <v>8.715250743307479E-15</v>
      </c>
      <c r="BA38" s="135">
        <f t="shared" si="49"/>
        <v>3.4139358007223564E-15</v>
      </c>
      <c r="BB38" s="135">
        <f t="shared" si="49"/>
        <v>0</v>
      </c>
      <c r="BC38" s="135">
        <f t="shared" si="49"/>
        <v>-4.218847493575595E-15</v>
      </c>
      <c r="BD38" s="135">
        <f t="shared" si="49"/>
        <v>0</v>
      </c>
      <c r="BE38" s="135">
        <f t="shared" si="49"/>
        <v>0</v>
      </c>
      <c r="BF38" s="135">
        <f t="shared" si="49"/>
        <v>-4.218847493575595E-15</v>
      </c>
      <c r="BG38" s="135">
        <f t="shared" si="49"/>
        <v>-1.9984014443252818E-15</v>
      </c>
      <c r="BH38" s="135">
        <f t="shared" si="49"/>
        <v>8.715250743307479E-15</v>
      </c>
      <c r="BI38" s="135">
        <f t="shared" si="49"/>
        <v>3.4139358007223564E-15</v>
      </c>
      <c r="BJ38" s="135">
        <f t="shared" si="49"/>
        <v>0</v>
      </c>
      <c r="BK38" s="135">
        <f t="shared" si="49"/>
        <v>-4.263256414560601E-14</v>
      </c>
      <c r="BL38" s="135">
        <f t="shared" si="49"/>
        <v>0</v>
      </c>
      <c r="BM38" s="135">
        <f t="shared" si="49"/>
        <v>0</v>
      </c>
      <c r="BN38" s="135">
        <f t="shared" si="49"/>
        <v>-4.263256414560601E-14</v>
      </c>
      <c r="BO38" s="135">
        <f t="shared" si="49"/>
        <v>-2.525757381022231E-15</v>
      </c>
      <c r="BP38" s="135">
        <f t="shared" si="49"/>
        <v>7.549516567451064E-15</v>
      </c>
      <c r="BQ38" s="135">
        <f t="shared" si="49"/>
        <v>2.0122792321330962E-15</v>
      </c>
      <c r="BR38" s="135">
        <f t="shared" si="49"/>
        <v>0</v>
      </c>
      <c r="BS38" s="135">
        <f t="shared" si="49"/>
        <v>-4.218847493575595E-15</v>
      </c>
      <c r="BT38" s="135">
        <f t="shared" si="49"/>
        <v>0</v>
      </c>
      <c r="BU38" s="135">
        <f t="shared" si="49"/>
        <v>0</v>
      </c>
      <c r="BV38" s="135">
        <f t="shared" si="49"/>
        <v>-4.218847493575595E-15</v>
      </c>
      <c r="BW38" s="135">
        <f t="shared" si="49"/>
        <v>-1.9984014443252818E-15</v>
      </c>
      <c r="BX38" s="135">
        <f t="shared" si="49"/>
        <v>8.715250743307479E-15</v>
      </c>
      <c r="BY38" s="135">
        <f t="shared" si="49"/>
        <v>3.4139358007223564E-15</v>
      </c>
      <c r="BZ38" s="135">
        <f t="shared" si="49"/>
        <v>0</v>
      </c>
      <c r="CA38" s="135">
        <f t="shared" si="49"/>
        <v>-4.218847493575595E-15</v>
      </c>
      <c r="CB38" s="135">
        <f t="shared" si="49"/>
        <v>0</v>
      </c>
      <c r="CC38" s="135">
        <f aca="true" t="shared" si="50" ref="CC38:CI38">CC32-CC30-CC28-CC26-CC25-CC24-CC23-CC22-CC21-CC20-CC18-CC17-CC16-CC15-CC14</f>
        <v>0</v>
      </c>
      <c r="CD38" s="135">
        <f t="shared" si="50"/>
        <v>-4.218847493575595E-15</v>
      </c>
      <c r="CE38" s="135">
        <f t="shared" si="50"/>
        <v>-1.9984014443252818E-15</v>
      </c>
      <c r="CF38" s="135">
        <f t="shared" si="50"/>
        <v>-4.8128168117500536E-14</v>
      </c>
      <c r="CG38" s="135">
        <f t="shared" si="50"/>
        <v>-1.0796918914479647E-14</v>
      </c>
      <c r="CH38" s="135">
        <f t="shared" si="50"/>
        <v>0</v>
      </c>
      <c r="CI38" s="135">
        <f t="shared" si="50"/>
        <v>0</v>
      </c>
      <c r="CJ38" s="135"/>
      <c r="CK38" s="135"/>
      <c r="CL38" s="135"/>
      <c r="CM38" s="135"/>
      <c r="CN38" s="135"/>
      <c r="CO38" s="135"/>
    </row>
    <row r="39" spans="1:51" ht="18" customHeight="1" hidden="1">
      <c r="A39" s="10"/>
      <c r="B39" s="10"/>
      <c r="C39" s="10"/>
      <c r="D39" s="10"/>
      <c r="E39" s="10"/>
      <c r="F39" s="10"/>
      <c r="G39" s="10"/>
      <c r="H39" s="10"/>
      <c r="I39" s="48"/>
      <c r="J39" s="10"/>
      <c r="K39" s="10"/>
      <c r="L39" s="10"/>
      <c r="M39" s="10"/>
      <c r="N39" s="10"/>
      <c r="O39" s="10"/>
      <c r="P39" s="10"/>
      <c r="Q39" s="10"/>
      <c r="R39" s="10"/>
      <c r="S39" s="10"/>
      <c r="AA39" s="36"/>
      <c r="AI39" s="36"/>
      <c r="AY39" s="36"/>
    </row>
    <row r="40" spans="1:16" ht="15.75">
      <c r="A40" s="49"/>
      <c r="B40" s="49"/>
      <c r="C40" s="10"/>
      <c r="D40" s="49"/>
      <c r="E40" s="49"/>
      <c r="F40" s="49"/>
      <c r="G40" s="49"/>
      <c r="H40" s="49"/>
      <c r="I40" s="52"/>
      <c r="J40" s="49"/>
      <c r="K40" s="49"/>
      <c r="L40" s="49"/>
      <c r="M40" s="49"/>
      <c r="N40" s="49"/>
      <c r="O40" s="49"/>
      <c r="P40" s="49"/>
    </row>
    <row r="41" spans="2:19" ht="15.75">
      <c r="B41" s="50"/>
      <c r="C41" s="50"/>
      <c r="D41" s="50"/>
      <c r="E41" s="50"/>
      <c r="F41" s="50"/>
      <c r="G41" s="50"/>
      <c r="H41" s="50"/>
      <c r="I41" s="53"/>
      <c r="J41" s="50"/>
      <c r="K41" s="50"/>
      <c r="L41" s="50"/>
      <c r="M41" s="50"/>
      <c r="N41" s="50"/>
      <c r="O41" s="50"/>
      <c r="P41" s="50"/>
      <c r="Q41" s="50"/>
      <c r="R41" s="50"/>
      <c r="S41" s="50"/>
    </row>
    <row r="42" spans="2:19" ht="15.75">
      <c r="B42" s="10"/>
      <c r="C42" s="10"/>
      <c r="D42" s="10"/>
      <c r="E42" s="10"/>
      <c r="F42" s="10"/>
      <c r="G42" s="10"/>
      <c r="H42" s="10"/>
      <c r="I42" s="48"/>
      <c r="J42" s="10"/>
      <c r="K42" s="10"/>
      <c r="L42" s="10"/>
      <c r="M42" s="10"/>
      <c r="N42" s="10"/>
      <c r="O42" s="10"/>
      <c r="P42" s="10"/>
      <c r="Q42" s="10"/>
      <c r="R42" s="10"/>
      <c r="S42" s="10"/>
    </row>
    <row r="43" spans="2:42" ht="15.75">
      <c r="B43" s="50"/>
      <c r="C43" s="50"/>
      <c r="D43" s="50"/>
      <c r="E43" s="50"/>
      <c r="F43" s="50"/>
      <c r="G43" s="50"/>
      <c r="H43" s="50"/>
      <c r="I43" s="54"/>
      <c r="J43" s="50"/>
      <c r="K43" s="50"/>
      <c r="L43" s="50"/>
      <c r="M43" s="50"/>
      <c r="N43" s="50"/>
      <c r="O43" s="50"/>
      <c r="P43" s="50"/>
      <c r="Q43" s="50"/>
      <c r="R43" s="50"/>
      <c r="S43" s="50"/>
      <c r="AN43" s="207"/>
      <c r="AP43" s="155"/>
    </row>
    <row r="44" spans="2:40" ht="15.75">
      <c r="B44" s="11"/>
      <c r="C44" s="11"/>
      <c r="D44" s="11"/>
      <c r="E44" s="11"/>
      <c r="F44" s="11"/>
      <c r="G44" s="11"/>
      <c r="H44" s="11"/>
      <c r="I44" s="55"/>
      <c r="J44" s="11"/>
      <c r="K44" s="11"/>
      <c r="L44" s="11"/>
      <c r="M44" s="11"/>
      <c r="N44" s="11"/>
      <c r="O44" s="11"/>
      <c r="P44" s="11"/>
      <c r="Q44" s="11"/>
      <c r="R44" s="11"/>
      <c r="S44" s="11"/>
      <c r="AN44" s="207"/>
    </row>
    <row r="45" spans="2:40" ht="15.75">
      <c r="B45" s="11"/>
      <c r="I45" s="51"/>
      <c r="AN45" s="207"/>
    </row>
    <row r="46" spans="2:19" ht="15.75">
      <c r="B46" s="275"/>
      <c r="C46" s="275"/>
      <c r="D46" s="275"/>
      <c r="E46" s="275"/>
      <c r="F46" s="275"/>
      <c r="G46" s="275"/>
      <c r="H46" s="275"/>
      <c r="I46" s="275"/>
      <c r="J46" s="275"/>
      <c r="K46" s="275"/>
      <c r="L46" s="275"/>
      <c r="M46" s="275"/>
      <c r="N46" s="275"/>
      <c r="O46" s="275"/>
      <c r="P46" s="275"/>
      <c r="Q46" s="275"/>
      <c r="R46" s="159"/>
      <c r="S46" s="159"/>
    </row>
    <row r="48" ht="15.75">
      <c r="AE48" s="111"/>
    </row>
  </sheetData>
  <sheetProtection/>
  <mergeCells count="27">
    <mergeCell ref="CA10:CH10"/>
    <mergeCell ref="W9:CH9"/>
    <mergeCell ref="A3:AL3"/>
    <mergeCell ref="A4:AL4"/>
    <mergeCell ref="A6:AL6"/>
    <mergeCell ref="A7:AL7"/>
    <mergeCell ref="A9:A11"/>
    <mergeCell ref="K10:M10"/>
    <mergeCell ref="W10:AD10"/>
    <mergeCell ref="C9:C11"/>
    <mergeCell ref="AE10:AL10"/>
    <mergeCell ref="T9:V10"/>
    <mergeCell ref="BS10:BZ10"/>
    <mergeCell ref="AM10:AT10"/>
    <mergeCell ref="A33:B33"/>
    <mergeCell ref="B9:B11"/>
    <mergeCell ref="BC10:BJ10"/>
    <mergeCell ref="B46:Q46"/>
    <mergeCell ref="D9:D11"/>
    <mergeCell ref="H10:J10"/>
    <mergeCell ref="Q9:S10"/>
    <mergeCell ref="A34:AW34"/>
    <mergeCell ref="BK10:BR10"/>
    <mergeCell ref="H9:P9"/>
    <mergeCell ref="N10:P10"/>
    <mergeCell ref="E9:G10"/>
    <mergeCell ref="AU10:BB10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27 AA27:AC27 I13 AA13:AC13 Q23:S23 AA20:AB24 AI20:AI26 AI30:AI31 AY23:AY26 AY16:AY18 AI14:AI18 AA28 AA30:AA31 AY28 AY31 AI28 AY20:AY21 AA26:AB26 I22:I23 BG23:BG26 BG16:BG18 BG28 BG31 BG20:BG21">
      <formula1>900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1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82"/>
  <sheetViews>
    <sheetView view="pageBreakPreview" zoomScale="55" zoomScaleNormal="78" zoomScaleSheetLayoutView="55" zoomScalePageLayoutView="0" workbookViewId="0" topLeftCell="A1">
      <selection activeCell="A32" sqref="A32:IV38"/>
    </sheetView>
  </sheetViews>
  <sheetFormatPr defaultColWidth="9.00390625" defaultRowHeight="12.75"/>
  <cols>
    <col min="1" max="1" width="12.375" style="1" customWidth="1"/>
    <col min="2" max="2" width="94.125" style="1" customWidth="1"/>
    <col min="3" max="3" width="15.125" style="1" customWidth="1"/>
    <col min="4" max="4" width="13.875" style="1" bestFit="1" customWidth="1"/>
    <col min="5" max="5" width="7.125" style="1" bestFit="1" customWidth="1"/>
    <col min="6" max="6" width="13.875" style="1" bestFit="1" customWidth="1"/>
    <col min="7" max="7" width="17.00390625" style="1" bestFit="1" customWidth="1"/>
    <col min="8" max="8" width="7.75390625" style="1" bestFit="1" customWidth="1"/>
    <col min="9" max="10" width="13.875" style="1" bestFit="1" customWidth="1"/>
    <col min="11" max="12" width="8.125" style="1" bestFit="1" customWidth="1"/>
    <col min="13" max="13" width="7.125" style="1" bestFit="1" customWidth="1"/>
    <col min="14" max="15" width="8.125" style="1" bestFit="1" customWidth="1"/>
    <col min="16" max="16" width="7.125" style="1" bestFit="1" customWidth="1"/>
    <col min="17" max="18" width="8.125" style="1" bestFit="1" customWidth="1"/>
    <col min="19" max="19" width="7.125" style="1" customWidth="1"/>
    <col min="20" max="20" width="7.75390625" style="1" bestFit="1" customWidth="1"/>
    <col min="21" max="21" width="10.875" style="1" bestFit="1" customWidth="1"/>
    <col min="22" max="22" width="7.75390625" style="1" bestFit="1" customWidth="1"/>
    <col min="23" max="23" width="10.875" style="1" bestFit="1" customWidth="1"/>
    <col min="24" max="24" width="7.75390625" style="1" bestFit="1" customWidth="1"/>
    <col min="25" max="25" width="10.875" style="1" bestFit="1" customWidth="1"/>
    <col min="26" max="27" width="9.125" style="1" customWidth="1"/>
    <col min="28" max="28" width="17.75390625" style="1" customWidth="1"/>
    <col min="29" max="29" width="10.00390625" style="1" bestFit="1" customWidth="1"/>
    <col min="30" max="30" width="22.375" style="1" customWidth="1"/>
    <col min="31" max="31" width="13.875" style="1" customWidth="1"/>
    <col min="32" max="32" width="26.125" style="1" customWidth="1"/>
    <col min="33" max="33" width="28.125" style="1" customWidth="1"/>
    <col min="34" max="34" width="9.875" style="1" hidden="1" customWidth="1"/>
    <col min="35" max="35" width="11.25390625" style="1" hidden="1" customWidth="1"/>
    <col min="36" max="36" width="14.00390625" style="1" hidden="1" customWidth="1"/>
    <col min="37" max="37" width="9.75390625" style="1" hidden="1" customWidth="1"/>
    <col min="38" max="38" width="9.625" style="1" customWidth="1"/>
    <col min="39" max="39" width="6.375" style="1" customWidth="1"/>
    <col min="40" max="40" width="8.375" style="1" customWidth="1"/>
    <col min="41" max="41" width="11.375" style="1" customWidth="1"/>
    <col min="42" max="42" width="9.00390625" style="1" customWidth="1"/>
    <col min="43" max="43" width="7.75390625" style="1" customWidth="1"/>
    <col min="44" max="44" width="18.125" style="1" customWidth="1"/>
    <col min="45" max="45" width="7.00390625" style="1" customWidth="1"/>
    <col min="46" max="46" width="7.75390625" style="1" customWidth="1"/>
    <col min="47" max="47" width="10.75390625" style="1" customWidth="1"/>
    <col min="48" max="48" width="8.375" style="1" customWidth="1"/>
    <col min="49" max="55" width="8.25390625" style="1" customWidth="1"/>
    <col min="56" max="56" width="9.875" style="1" customWidth="1"/>
    <col min="57" max="57" width="7.00390625" style="1" customWidth="1"/>
    <col min="58" max="58" width="7.875" style="1" customWidth="1"/>
    <col min="59" max="59" width="11.00390625" style="1" customWidth="1"/>
    <col min="60" max="60" width="7.75390625" style="1" customWidth="1"/>
    <col min="61" max="61" width="8.875" style="1" customWidth="1"/>
    <col min="62" max="16384" width="9.125" style="1" customWidth="1"/>
  </cols>
  <sheetData>
    <row r="1" spans="31:33" ht="15.75">
      <c r="AE1" s="44" t="s">
        <v>85</v>
      </c>
      <c r="AF1" s="44"/>
      <c r="AG1" s="44"/>
    </row>
    <row r="2" spans="31:44" ht="18.75">
      <c r="AE2" s="3"/>
      <c r="AF2" s="3"/>
      <c r="AG2" s="3"/>
      <c r="AR2" s="59">
        <f>Z31*1.2</f>
        <v>278.79967156999993</v>
      </c>
    </row>
    <row r="3" spans="1:33" ht="18.75">
      <c r="A3" s="301" t="s">
        <v>0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01"/>
      <c r="V3" s="301"/>
      <c r="W3" s="301"/>
      <c r="X3" s="301"/>
      <c r="Y3" s="301"/>
      <c r="Z3" s="301"/>
      <c r="AA3" s="301"/>
      <c r="AB3" s="301"/>
      <c r="AC3" s="301"/>
      <c r="AD3" s="301"/>
      <c r="AE3" s="301"/>
      <c r="AF3" s="4"/>
      <c r="AG3" s="4"/>
    </row>
    <row r="4" spans="1:64" ht="18.75">
      <c r="A4" s="301" t="s">
        <v>77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  <c r="U4" s="301"/>
      <c r="V4" s="301"/>
      <c r="W4" s="301"/>
      <c r="X4" s="301"/>
      <c r="Y4" s="301"/>
      <c r="Z4" s="301"/>
      <c r="AA4" s="301"/>
      <c r="AB4" s="301"/>
      <c r="AC4" s="301"/>
      <c r="AD4" s="301"/>
      <c r="AE4" s="301"/>
      <c r="AF4" s="4"/>
      <c r="AG4" s="4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</row>
    <row r="5" spans="1:64" ht="18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</row>
    <row r="6" spans="1:66" ht="18.75">
      <c r="A6" s="302" t="str">
        <f>'прил.1'!A6</f>
        <v>  "АтомЭнергоСбыт" Курск</v>
      </c>
      <c r="B6" s="302"/>
      <c r="C6" s="302"/>
      <c r="D6" s="302"/>
      <c r="E6" s="302"/>
      <c r="F6" s="302"/>
      <c r="G6" s="302"/>
      <c r="H6" s="302"/>
      <c r="I6" s="302"/>
      <c r="J6" s="302"/>
      <c r="K6" s="302"/>
      <c r="L6" s="302"/>
      <c r="M6" s="302"/>
      <c r="N6" s="302"/>
      <c r="O6" s="302"/>
      <c r="P6" s="302"/>
      <c r="Q6" s="302"/>
      <c r="R6" s="302"/>
      <c r="S6" s="302"/>
      <c r="T6" s="302"/>
      <c r="U6" s="302"/>
      <c r="V6" s="302"/>
      <c r="W6" s="302"/>
      <c r="X6" s="302"/>
      <c r="Y6" s="302"/>
      <c r="Z6" s="302"/>
      <c r="AA6" s="302"/>
      <c r="AB6" s="302"/>
      <c r="AC6" s="302"/>
      <c r="AD6" s="302"/>
      <c r="AE6" s="302"/>
      <c r="AF6" s="162"/>
      <c r="AG6" s="162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</row>
    <row r="7" spans="1:66" ht="15.75">
      <c r="A7" s="298" t="s">
        <v>2</v>
      </c>
      <c r="B7" s="298"/>
      <c r="C7" s="298"/>
      <c r="D7" s="298"/>
      <c r="E7" s="298"/>
      <c r="F7" s="298"/>
      <c r="G7" s="298"/>
      <c r="H7" s="298"/>
      <c r="I7" s="298"/>
      <c r="J7" s="298"/>
      <c r="K7" s="298"/>
      <c r="L7" s="298"/>
      <c r="M7" s="298"/>
      <c r="N7" s="298"/>
      <c r="O7" s="298"/>
      <c r="P7" s="298"/>
      <c r="Q7" s="298"/>
      <c r="R7" s="298"/>
      <c r="S7" s="298"/>
      <c r="T7" s="298"/>
      <c r="U7" s="298"/>
      <c r="V7" s="298"/>
      <c r="W7" s="298"/>
      <c r="X7" s="298"/>
      <c r="Y7" s="298"/>
      <c r="Z7" s="298"/>
      <c r="AA7" s="298"/>
      <c r="AB7" s="298"/>
      <c r="AC7" s="298"/>
      <c r="AD7" s="298"/>
      <c r="AE7" s="298"/>
      <c r="AF7" s="93"/>
      <c r="AG7" s="93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</row>
    <row r="8" spans="1:33" ht="15.75" customHeight="1" thickBot="1">
      <c r="A8" s="303"/>
      <c r="B8" s="303"/>
      <c r="C8" s="303"/>
      <c r="D8" s="303"/>
      <c r="E8" s="303"/>
      <c r="F8" s="303"/>
      <c r="G8" s="303"/>
      <c r="H8" s="303"/>
      <c r="I8" s="303"/>
      <c r="J8" s="303"/>
      <c r="K8" s="303"/>
      <c r="L8" s="303"/>
      <c r="M8" s="303"/>
      <c r="N8" s="303"/>
      <c r="O8" s="303"/>
      <c r="P8" s="303"/>
      <c r="Q8" s="303"/>
      <c r="R8" s="303"/>
      <c r="S8" s="303"/>
      <c r="T8" s="303"/>
      <c r="U8" s="303"/>
      <c r="V8" s="303"/>
      <c r="W8" s="303"/>
      <c r="X8" s="303"/>
      <c r="Y8" s="303"/>
      <c r="Z8" s="303"/>
      <c r="AA8" s="303"/>
      <c r="AB8" s="303"/>
      <c r="AC8" s="303"/>
      <c r="AD8" s="303"/>
      <c r="AE8" s="303"/>
      <c r="AF8" s="163"/>
      <c r="AG8" s="163"/>
    </row>
    <row r="9" spans="1:33" ht="82.5" customHeight="1">
      <c r="A9" s="299" t="s">
        <v>3</v>
      </c>
      <c r="B9" s="290" t="s">
        <v>69</v>
      </c>
      <c r="C9" s="290" t="s">
        <v>70</v>
      </c>
      <c r="D9" s="309" t="s">
        <v>6</v>
      </c>
      <c r="E9" s="311" t="s">
        <v>78</v>
      </c>
      <c r="F9" s="280"/>
      <c r="G9" s="281"/>
      <c r="H9" s="279" t="s">
        <v>79</v>
      </c>
      <c r="I9" s="280"/>
      <c r="J9" s="281"/>
      <c r="K9" s="292" t="s">
        <v>117</v>
      </c>
      <c r="L9" s="293"/>
      <c r="M9" s="293"/>
      <c r="N9" s="293"/>
      <c r="O9" s="293"/>
      <c r="P9" s="293"/>
      <c r="Q9" s="293"/>
      <c r="R9" s="293"/>
      <c r="S9" s="306"/>
      <c r="T9" s="292" t="s">
        <v>118</v>
      </c>
      <c r="U9" s="293"/>
      <c r="V9" s="293"/>
      <c r="W9" s="293"/>
      <c r="X9" s="293"/>
      <c r="Y9" s="306"/>
      <c r="Z9" s="279" t="s">
        <v>116</v>
      </c>
      <c r="AA9" s="280"/>
      <c r="AB9" s="280"/>
      <c r="AC9" s="280"/>
      <c r="AD9" s="280"/>
      <c r="AE9" s="280"/>
      <c r="AF9" s="280"/>
      <c r="AG9" s="307"/>
    </row>
    <row r="10" spans="1:33" ht="83.25" customHeight="1">
      <c r="A10" s="300"/>
      <c r="B10" s="278"/>
      <c r="C10" s="278"/>
      <c r="D10" s="310"/>
      <c r="E10" s="312"/>
      <c r="F10" s="283"/>
      <c r="G10" s="284"/>
      <c r="H10" s="282"/>
      <c r="I10" s="283"/>
      <c r="J10" s="284"/>
      <c r="K10" s="278" t="s">
        <v>11</v>
      </c>
      <c r="L10" s="278"/>
      <c r="M10" s="278"/>
      <c r="N10" s="286" t="s">
        <v>190</v>
      </c>
      <c r="O10" s="287"/>
      <c r="P10" s="288"/>
      <c r="Q10" s="286" t="s">
        <v>202</v>
      </c>
      <c r="R10" s="287"/>
      <c r="S10" s="288"/>
      <c r="T10" s="278" t="s">
        <v>195</v>
      </c>
      <c r="U10" s="278"/>
      <c r="V10" s="278" t="s">
        <v>196</v>
      </c>
      <c r="W10" s="286"/>
      <c r="X10" s="278" t="s">
        <v>196</v>
      </c>
      <c r="Y10" s="286"/>
      <c r="Z10" s="23" t="s">
        <v>67</v>
      </c>
      <c r="AA10" s="304" t="s">
        <v>114</v>
      </c>
      <c r="AB10" s="305"/>
      <c r="AC10" s="304" t="s">
        <v>148</v>
      </c>
      <c r="AD10" s="305"/>
      <c r="AE10" s="286" t="s">
        <v>12</v>
      </c>
      <c r="AF10" s="286" t="s">
        <v>197</v>
      </c>
      <c r="AG10" s="291" t="s">
        <v>208</v>
      </c>
    </row>
    <row r="11" spans="1:33" ht="127.5">
      <c r="A11" s="300"/>
      <c r="B11" s="278"/>
      <c r="C11" s="278"/>
      <c r="D11" s="310"/>
      <c r="E11" s="220" t="s">
        <v>11</v>
      </c>
      <c r="F11" s="273" t="s">
        <v>190</v>
      </c>
      <c r="G11" s="273" t="s">
        <v>207</v>
      </c>
      <c r="H11" s="274" t="s">
        <v>13</v>
      </c>
      <c r="I11" s="273" t="s">
        <v>190</v>
      </c>
      <c r="J11" s="273" t="s">
        <v>202</v>
      </c>
      <c r="K11" s="7" t="s">
        <v>80</v>
      </c>
      <c r="L11" s="26" t="s">
        <v>81</v>
      </c>
      <c r="M11" s="26" t="s">
        <v>82</v>
      </c>
      <c r="N11" s="7" t="s">
        <v>80</v>
      </c>
      <c r="O11" s="26" t="s">
        <v>81</v>
      </c>
      <c r="P11" s="26" t="s">
        <v>82</v>
      </c>
      <c r="Q11" s="7" t="s">
        <v>80</v>
      </c>
      <c r="R11" s="26" t="s">
        <v>81</v>
      </c>
      <c r="S11" s="26" t="s">
        <v>82</v>
      </c>
      <c r="T11" s="7" t="s">
        <v>83</v>
      </c>
      <c r="U11" s="7" t="s">
        <v>84</v>
      </c>
      <c r="V11" s="7" t="s">
        <v>83</v>
      </c>
      <c r="W11" s="7" t="s">
        <v>84</v>
      </c>
      <c r="X11" s="7" t="s">
        <v>83</v>
      </c>
      <c r="Y11" s="7" t="s">
        <v>84</v>
      </c>
      <c r="Z11" s="6" t="s">
        <v>11</v>
      </c>
      <c r="AA11" s="6" t="s">
        <v>11</v>
      </c>
      <c r="AB11" s="178" t="s">
        <v>190</v>
      </c>
      <c r="AC11" s="6" t="s">
        <v>11</v>
      </c>
      <c r="AD11" s="28" t="s">
        <v>202</v>
      </c>
      <c r="AE11" s="286"/>
      <c r="AF11" s="286"/>
      <c r="AG11" s="291"/>
    </row>
    <row r="12" spans="1:33" ht="19.5" customHeight="1">
      <c r="A12" s="62">
        <v>1</v>
      </c>
      <c r="B12" s="6">
        <f>A12+1</f>
        <v>2</v>
      </c>
      <c r="C12" s="6">
        <f aca="true" t="shared" si="0" ref="C12:AG12">B12+1</f>
        <v>3</v>
      </c>
      <c r="D12" s="28">
        <f t="shared" si="0"/>
        <v>4</v>
      </c>
      <c r="E12" s="62">
        <f t="shared" si="0"/>
        <v>5</v>
      </c>
      <c r="F12" s="6">
        <f t="shared" si="0"/>
        <v>6</v>
      </c>
      <c r="G12" s="6"/>
      <c r="H12" s="6">
        <f>F12+1</f>
        <v>7</v>
      </c>
      <c r="I12" s="6">
        <f t="shared" si="0"/>
        <v>8</v>
      </c>
      <c r="J12" s="6"/>
      <c r="K12" s="6">
        <f>I12+1</f>
        <v>9</v>
      </c>
      <c r="L12" s="6">
        <f t="shared" si="0"/>
        <v>10</v>
      </c>
      <c r="M12" s="6">
        <f t="shared" si="0"/>
        <v>11</v>
      </c>
      <c r="N12" s="6">
        <f t="shared" si="0"/>
        <v>12</v>
      </c>
      <c r="O12" s="6">
        <f t="shared" si="0"/>
        <v>13</v>
      </c>
      <c r="P12" s="6">
        <f t="shared" si="0"/>
        <v>14</v>
      </c>
      <c r="Q12" s="6"/>
      <c r="R12" s="6"/>
      <c r="S12" s="6"/>
      <c r="T12" s="6">
        <f>P12+1</f>
        <v>15</v>
      </c>
      <c r="U12" s="6">
        <f t="shared" si="0"/>
        <v>16</v>
      </c>
      <c r="V12" s="6">
        <f t="shared" si="0"/>
        <v>17</v>
      </c>
      <c r="W12" s="6">
        <f t="shared" si="0"/>
        <v>18</v>
      </c>
      <c r="X12" s="6">
        <f>W12+1</f>
        <v>19</v>
      </c>
      <c r="Y12" s="6">
        <f>X12+1</f>
        <v>20</v>
      </c>
      <c r="Z12" s="6">
        <f>W12+1</f>
        <v>19</v>
      </c>
      <c r="AA12" s="6">
        <f t="shared" si="0"/>
        <v>20</v>
      </c>
      <c r="AB12" s="6">
        <f t="shared" si="0"/>
        <v>21</v>
      </c>
      <c r="AC12" s="6">
        <f t="shared" si="0"/>
        <v>22</v>
      </c>
      <c r="AD12" s="6"/>
      <c r="AE12" s="6">
        <f>AC12+1</f>
        <v>23</v>
      </c>
      <c r="AF12" s="28">
        <f t="shared" si="0"/>
        <v>24</v>
      </c>
      <c r="AG12" s="6">
        <f t="shared" si="0"/>
        <v>25</v>
      </c>
    </row>
    <row r="13" spans="1:35" ht="16.5">
      <c r="A13" s="68" t="str">
        <f>'прил.1'!A13</f>
        <v>1.</v>
      </c>
      <c r="B13" s="122" t="s">
        <v>105</v>
      </c>
      <c r="C13" s="123"/>
      <c r="D13" s="216"/>
      <c r="E13" s="221"/>
      <c r="F13" s="37"/>
      <c r="G13" s="37"/>
      <c r="H13" s="124"/>
      <c r="I13" s="124"/>
      <c r="J13" s="124"/>
      <c r="K13" s="124"/>
      <c r="L13" s="124"/>
      <c r="M13" s="38"/>
      <c r="N13" s="38"/>
      <c r="O13" s="38"/>
      <c r="P13" s="38"/>
      <c r="Q13" s="38"/>
      <c r="R13" s="38"/>
      <c r="S13" s="38"/>
      <c r="T13" s="38"/>
      <c r="U13" s="33"/>
      <c r="V13" s="33"/>
      <c r="W13" s="33"/>
      <c r="X13" s="33"/>
      <c r="Y13" s="33"/>
      <c r="Z13" s="42"/>
      <c r="AA13" s="38"/>
      <c r="AB13" s="38"/>
      <c r="AC13" s="38"/>
      <c r="AD13" s="190"/>
      <c r="AE13" s="179"/>
      <c r="AF13" s="179"/>
      <c r="AG13" s="255"/>
      <c r="AH13" s="90"/>
      <c r="AI13" s="90"/>
    </row>
    <row r="14" spans="1:39" ht="15.75">
      <c r="A14" s="64" t="str">
        <f>'прил.1'!A14</f>
        <v>1.1.</v>
      </c>
      <c r="B14" s="34" t="str">
        <f>'прил.1'!B14</f>
        <v>Установка шлагбаумов: г.Курск, ул. Энгельса, д.134 </v>
      </c>
      <c r="C14" s="60" t="str">
        <f>'прил.1'!C14</f>
        <v>K_L01</v>
      </c>
      <c r="D14" s="217">
        <f>'прил.1'!D14</f>
        <v>2022</v>
      </c>
      <c r="E14" s="222">
        <f>'прил.1'!E14</f>
        <v>2022</v>
      </c>
      <c r="F14" s="96"/>
      <c r="G14" s="96"/>
      <c r="H14" s="142">
        <f>'прил.1'!I14/1.2</f>
        <v>0.195</v>
      </c>
      <c r="I14" s="142"/>
      <c r="J14" s="142"/>
      <c r="K14" s="142">
        <f>SUM(L14:M14)</f>
        <v>0.20280000000000004</v>
      </c>
      <c r="L14" s="142">
        <f>'прил.1'!Q14/1.2</f>
        <v>0.20280000000000004</v>
      </c>
      <c r="M14" s="144"/>
      <c r="N14" s="142">
        <f>SUM(O14:P14)</f>
        <v>0</v>
      </c>
      <c r="O14" s="142">
        <f>'прил.1'!R14/1.2</f>
        <v>0</v>
      </c>
      <c r="P14" s="144"/>
      <c r="Q14" s="144">
        <f>SUM(R14:S14)</f>
        <v>0</v>
      </c>
      <c r="R14" s="144">
        <f>'прил.1'!S14/1.2</f>
        <v>0</v>
      </c>
      <c r="S14" s="144"/>
      <c r="T14" s="144"/>
      <c r="U14" s="142">
        <f>AE14</f>
        <v>0.2028</v>
      </c>
      <c r="V14" s="142"/>
      <c r="W14" s="142">
        <f>AF14</f>
        <v>0</v>
      </c>
      <c r="X14" s="142"/>
      <c r="Y14" s="142">
        <f>AG14</f>
        <v>0</v>
      </c>
      <c r="Z14" s="145">
        <f>'прил.1'!W14-'прил.1'!AC14</f>
        <v>0</v>
      </c>
      <c r="AA14" s="145">
        <f>'прил.1'!AE14-'прил.1'!AK14</f>
        <v>0.2028</v>
      </c>
      <c r="AB14" s="145">
        <f>'прил.1'!AM14-'прил.1'!AS14</f>
        <v>0</v>
      </c>
      <c r="AC14" s="145">
        <f>'прил.1'!AU14-'прил.1'!BA14</f>
        <v>0</v>
      </c>
      <c r="AD14" s="180">
        <f>'прил.1'!BC14-'прил.1'!BI14</f>
        <v>0</v>
      </c>
      <c r="AE14" s="180">
        <f>Z14+AA14+AC14</f>
        <v>0.2028</v>
      </c>
      <c r="AF14" s="180">
        <f>Z14+AB14+AC14</f>
        <v>0</v>
      </c>
      <c r="AG14" s="256">
        <f>Z14+AB14+AD14</f>
        <v>0</v>
      </c>
      <c r="AH14" s="40">
        <f>AE14-K14</f>
        <v>0</v>
      </c>
      <c r="AI14" s="241">
        <f>AE14-AC14-AA14-Z14</f>
        <v>0</v>
      </c>
      <c r="AJ14" s="40">
        <f>AG14-AD14-AB14-Z14</f>
        <v>0</v>
      </c>
      <c r="AK14" s="155">
        <f>AG14-Q14</f>
        <v>0</v>
      </c>
      <c r="AL14" s="36"/>
      <c r="AM14" s="90"/>
    </row>
    <row r="15" spans="1:39" ht="15.75">
      <c r="A15" s="64" t="str">
        <f>'прил.1'!A15</f>
        <v>1.2.</v>
      </c>
      <c r="B15" s="34" t="str">
        <f>'прил.1'!B15</f>
        <v>Модернизация системы контроля и управления доступом: г. Курск, ул. Энгельса, д. 134</v>
      </c>
      <c r="C15" s="60" t="str">
        <f>'прил.1'!C15</f>
        <v>K_L02</v>
      </c>
      <c r="D15" s="217">
        <f>'прил.1'!D15</f>
        <v>2022</v>
      </c>
      <c r="E15" s="222">
        <f>'прил.1'!E15</f>
        <v>2022</v>
      </c>
      <c r="F15" s="96"/>
      <c r="G15" s="96"/>
      <c r="H15" s="142">
        <f>'прил.1'!I15/1.2</f>
        <v>0.24</v>
      </c>
      <c r="I15" s="142"/>
      <c r="J15" s="142"/>
      <c r="K15" s="142">
        <f>SUM(L15:M15)</f>
        <v>0.24960000000000002</v>
      </c>
      <c r="L15" s="142">
        <f>'прил.1'!Q15/1.2</f>
        <v>0.24960000000000002</v>
      </c>
      <c r="M15" s="144"/>
      <c r="N15" s="142">
        <f>SUM(O15:P15)</f>
        <v>0</v>
      </c>
      <c r="O15" s="142">
        <f>'прил.1'!R15/1.2</f>
        <v>0</v>
      </c>
      <c r="P15" s="144"/>
      <c r="Q15" s="144">
        <f>SUM(R15:S15)</f>
        <v>0</v>
      </c>
      <c r="R15" s="144">
        <f>'прил.1'!S15/1.2</f>
        <v>0</v>
      </c>
      <c r="S15" s="144"/>
      <c r="T15" s="144"/>
      <c r="U15" s="142">
        <f>AE15</f>
        <v>0.2496</v>
      </c>
      <c r="V15" s="142"/>
      <c r="W15" s="142">
        <f aca="true" t="shared" si="1" ref="W15:W30">AF15</f>
        <v>0</v>
      </c>
      <c r="X15" s="142"/>
      <c r="Y15" s="142">
        <f aca="true" t="shared" si="2" ref="Y15:Y30">AG15</f>
        <v>0</v>
      </c>
      <c r="Z15" s="145">
        <f>'прил.1'!W15-'прил.1'!AC15</f>
        <v>0</v>
      </c>
      <c r="AA15" s="145">
        <f>'прил.1'!AE15-'прил.1'!AK15</f>
        <v>0.2496</v>
      </c>
      <c r="AB15" s="145">
        <f>'прил.1'!AM15-'прил.1'!AS15</f>
        <v>0</v>
      </c>
      <c r="AC15" s="145">
        <f>'прил.1'!AU15-'прил.1'!BA15</f>
        <v>0</v>
      </c>
      <c r="AD15" s="180">
        <f>'прил.1'!BC15-'прил.1'!BI15</f>
        <v>0</v>
      </c>
      <c r="AE15" s="180">
        <f>Z15+AA15+AC15</f>
        <v>0.2496</v>
      </c>
      <c r="AF15" s="180">
        <f aca="true" t="shared" si="3" ref="AF15:AF30">Z15+AB15+AC15</f>
        <v>0</v>
      </c>
      <c r="AG15" s="256">
        <f aca="true" t="shared" si="4" ref="AG15:AG30">Z15+AB15+AD15</f>
        <v>0</v>
      </c>
      <c r="AH15" s="40">
        <f>AE15-K15</f>
        <v>0</v>
      </c>
      <c r="AI15" s="241">
        <f aca="true" t="shared" si="5" ref="AI15:AI31">AE15-AC15-AA15-Z15</f>
        <v>0</v>
      </c>
      <c r="AJ15" s="40">
        <f aca="true" t="shared" si="6" ref="AJ15:AJ31">AG15-AD15-AB15-Z15</f>
        <v>0</v>
      </c>
      <c r="AK15" s="155">
        <f aca="true" t="shared" si="7" ref="AK15:AK31">AG15-Q15</f>
        <v>0</v>
      </c>
      <c r="AL15" s="36"/>
      <c r="AM15" s="90"/>
    </row>
    <row r="16" spans="1:39" ht="15.75">
      <c r="A16" s="64" t="str">
        <f>'прил.1'!A16</f>
        <v>1.3.</v>
      </c>
      <c r="B16" s="34" t="str">
        <f>'прил.1'!B16</f>
        <v>Система видеонаблюдения: г. Курск, ул. Энгельса, д. 134</v>
      </c>
      <c r="C16" s="60" t="str">
        <f>'прил.1'!C16</f>
        <v>K_L03</v>
      </c>
      <c r="D16" s="217">
        <f>'прил.1'!D16</f>
        <v>2023</v>
      </c>
      <c r="E16" s="222">
        <f>'прил.1'!E16</f>
        <v>2023</v>
      </c>
      <c r="F16" s="96">
        <f>'прил.1'!F16</f>
        <v>2023</v>
      </c>
      <c r="G16" s="96">
        <f>F16</f>
        <v>2023</v>
      </c>
      <c r="H16" s="142">
        <f>'прил.1'!I16/1.2</f>
        <v>0.99</v>
      </c>
      <c r="I16" s="142">
        <f>'прил.1'!L16/1.2</f>
        <v>0.99</v>
      </c>
      <c r="J16" s="142">
        <f>'прил.1'!O16/1.2</f>
        <v>0.99</v>
      </c>
      <c r="K16" s="142">
        <f>SUM(L16:M16)</f>
        <v>1.070784</v>
      </c>
      <c r="L16" s="142">
        <f>'прил.1'!Q16/1.2</f>
        <v>1.070784</v>
      </c>
      <c r="M16" s="144"/>
      <c r="N16" s="142">
        <f>SUM(O16:P16)</f>
        <v>1.070784</v>
      </c>
      <c r="O16" s="142">
        <f>'прил.1'!R16/1.2</f>
        <v>1.070784</v>
      </c>
      <c r="P16" s="144"/>
      <c r="Q16" s="144">
        <f>SUM(R16:S16)</f>
        <v>1.070784</v>
      </c>
      <c r="R16" s="144">
        <f>'прил.1'!S16/1.2</f>
        <v>1.070784</v>
      </c>
      <c r="S16" s="144"/>
      <c r="T16" s="144"/>
      <c r="U16" s="142">
        <f>AE16</f>
        <v>1.070784</v>
      </c>
      <c r="V16" s="142"/>
      <c r="W16" s="142">
        <f t="shared" si="1"/>
        <v>1.070784</v>
      </c>
      <c r="X16" s="142"/>
      <c r="Y16" s="142">
        <f t="shared" si="2"/>
        <v>1.070784</v>
      </c>
      <c r="Z16" s="145">
        <f>'прил.1'!W16-'прил.1'!AC16</f>
        <v>0</v>
      </c>
      <c r="AA16" s="145">
        <f>'прил.1'!AE16-'прил.1'!AK16</f>
        <v>0</v>
      </c>
      <c r="AB16" s="145">
        <f>'прил.1'!AM16-'прил.1'!AS16</f>
        <v>0</v>
      </c>
      <c r="AC16" s="145">
        <f>'прил.1'!AU16-'прил.1'!BA16</f>
        <v>1.070784</v>
      </c>
      <c r="AD16" s="180">
        <f>'прил.1'!BC16-'прил.1'!BI16</f>
        <v>1.070784</v>
      </c>
      <c r="AE16" s="180">
        <f>Z16+AA16+AC16</f>
        <v>1.070784</v>
      </c>
      <c r="AF16" s="180">
        <f t="shared" si="3"/>
        <v>1.070784</v>
      </c>
      <c r="AG16" s="256">
        <f t="shared" si="4"/>
        <v>1.070784</v>
      </c>
      <c r="AH16" s="40">
        <f>AE16-K16</f>
        <v>0</v>
      </c>
      <c r="AI16" s="241">
        <f t="shared" si="5"/>
        <v>0</v>
      </c>
      <c r="AJ16" s="40">
        <f t="shared" si="6"/>
        <v>0</v>
      </c>
      <c r="AK16" s="155">
        <f t="shared" si="7"/>
        <v>0</v>
      </c>
      <c r="AL16" s="36"/>
      <c r="AM16" s="90"/>
    </row>
    <row r="17" spans="1:39" ht="15.75">
      <c r="A17" s="64" t="str">
        <f>'прил.1'!A17</f>
        <v>1.4.</v>
      </c>
      <c r="B17" s="34" t="str">
        <f>'прил.1'!B17</f>
        <v>Охранно-пожарная сигнализация в участке </v>
      </c>
      <c r="C17" s="60" t="str">
        <f>'прил.1'!C17</f>
        <v>K_L04</v>
      </c>
      <c r="D17" s="217">
        <f>'прил.1'!D17</f>
        <v>2022</v>
      </c>
      <c r="E17" s="222">
        <f>'прил.1'!E17</f>
        <v>2023</v>
      </c>
      <c r="F17" s="96">
        <f>'прил.1'!F17</f>
        <v>2023</v>
      </c>
      <c r="G17" s="96">
        <f>F17</f>
        <v>2023</v>
      </c>
      <c r="H17" s="142">
        <f>'прил.1'!I17/1.2</f>
        <v>2.18</v>
      </c>
      <c r="I17" s="142">
        <f>'прил.1'!L17/1.2</f>
        <v>0.74</v>
      </c>
      <c r="J17" s="142">
        <f>'прил.1'!O17/1.2</f>
        <v>0.74</v>
      </c>
      <c r="K17" s="142">
        <f>SUM(L17:M17)</f>
        <v>2.2979840000000005</v>
      </c>
      <c r="L17" s="142">
        <f>'прил.1'!Q17/1.2</f>
        <v>2.2979840000000005</v>
      </c>
      <c r="M17" s="144"/>
      <c r="N17" s="142">
        <f>SUM(O17:P17)</f>
        <v>0.800384</v>
      </c>
      <c r="O17" s="142">
        <f>'прил.1'!R17/1.2</f>
        <v>0.800384</v>
      </c>
      <c r="P17" s="144"/>
      <c r="Q17" s="144">
        <f>SUM(R17:S17)</f>
        <v>0.800384</v>
      </c>
      <c r="R17" s="144">
        <f>'прил.1'!S17/1.2</f>
        <v>0.800384</v>
      </c>
      <c r="S17" s="144"/>
      <c r="T17" s="144"/>
      <c r="U17" s="142">
        <f>AE17</f>
        <v>2.297984</v>
      </c>
      <c r="V17" s="142"/>
      <c r="W17" s="142">
        <f t="shared" si="1"/>
        <v>0.800384</v>
      </c>
      <c r="X17" s="142"/>
      <c r="Y17" s="142">
        <f t="shared" si="2"/>
        <v>0.800384</v>
      </c>
      <c r="Z17" s="145">
        <f>'прил.1'!W17-'прил.1'!AC17</f>
        <v>0</v>
      </c>
      <c r="AA17" s="145">
        <f>'прил.1'!AE17-'прил.1'!AK17</f>
        <v>1.4976</v>
      </c>
      <c r="AB17" s="145">
        <f>'прил.1'!AM17-'прил.1'!AS17</f>
        <v>0</v>
      </c>
      <c r="AC17" s="145">
        <f>'прил.1'!AU17-'прил.1'!BA17</f>
        <v>0.800384</v>
      </c>
      <c r="AD17" s="180">
        <f>'прил.1'!BC17-'прил.1'!BI17</f>
        <v>0.800384</v>
      </c>
      <c r="AE17" s="180">
        <f>Z17+AA17+AC17</f>
        <v>2.297984</v>
      </c>
      <c r="AF17" s="180">
        <f t="shared" si="3"/>
        <v>0.800384</v>
      </c>
      <c r="AG17" s="256">
        <f t="shared" si="4"/>
        <v>0.800384</v>
      </c>
      <c r="AH17" s="40">
        <f>AE17-K17</f>
        <v>0</v>
      </c>
      <c r="AI17" s="241">
        <f t="shared" si="5"/>
        <v>0</v>
      </c>
      <c r="AJ17" s="40">
        <f t="shared" si="6"/>
        <v>0</v>
      </c>
      <c r="AK17" s="155">
        <f t="shared" si="7"/>
        <v>0</v>
      </c>
      <c r="AL17" s="36"/>
      <c r="AM17" s="90"/>
    </row>
    <row r="18" spans="1:39" ht="15.75">
      <c r="A18" s="64" t="str">
        <f>'прил.1'!A18</f>
        <v>1.5.</v>
      </c>
      <c r="B18" s="34" t="str">
        <f>'прил.1'!B18</f>
        <v>Реализация мероприятий по соответствию бренд-буку</v>
      </c>
      <c r="C18" s="60" t="str">
        <f>'прил.1'!C18</f>
        <v>L_КАЭС.01</v>
      </c>
      <c r="D18" s="217">
        <f>'прил.1'!D18</f>
        <v>2022</v>
      </c>
      <c r="E18" s="222">
        <f>'прил.1'!E18</f>
        <v>2023</v>
      </c>
      <c r="F18" s="96">
        <f>'прил.1'!F18</f>
        <v>2023</v>
      </c>
      <c r="G18" s="96">
        <f>F18</f>
        <v>2023</v>
      </c>
      <c r="H18" s="142">
        <f>'прил.1'!I18/1.2</f>
        <v>2.9949950000000003</v>
      </c>
      <c r="I18" s="142">
        <f>'прил.1'!L18/1.2</f>
        <v>0.8946000000000001</v>
      </c>
      <c r="J18" s="142">
        <f>'прил.1'!O18/1.2</f>
        <v>0.8946000000000001</v>
      </c>
      <c r="K18" s="142">
        <f>SUM(L18:M18)</f>
        <v>2.9949950000000003</v>
      </c>
      <c r="L18" s="142">
        <f>'прил.1'!Q18/1.2</f>
        <v>2.9949950000000003</v>
      </c>
      <c r="M18" s="144"/>
      <c r="N18" s="142">
        <f>SUM(O18:P18)</f>
        <v>0.8946000000000001</v>
      </c>
      <c r="O18" s="142">
        <f>'прил.1'!R18/1.2</f>
        <v>0.8946000000000001</v>
      </c>
      <c r="P18" s="144"/>
      <c r="Q18" s="144">
        <f>SUM(R18:S18)</f>
        <v>0.8946000000000001</v>
      </c>
      <c r="R18" s="144">
        <f>'прил.1'!S18/1.2</f>
        <v>0.8946000000000001</v>
      </c>
      <c r="S18" s="144"/>
      <c r="T18" s="144"/>
      <c r="U18" s="142">
        <f>AE18</f>
        <v>2.994995</v>
      </c>
      <c r="V18" s="142"/>
      <c r="W18" s="142">
        <f t="shared" si="1"/>
        <v>0.8946000000000001</v>
      </c>
      <c r="X18" s="142"/>
      <c r="Y18" s="142">
        <f t="shared" si="2"/>
        <v>0.8946000000000001</v>
      </c>
      <c r="Z18" s="145">
        <f>'прил.1'!W18-'прил.1'!AC18</f>
        <v>0</v>
      </c>
      <c r="AA18" s="145">
        <f>'прил.1'!AE18-'прил.1'!AK18</f>
        <v>2.100395</v>
      </c>
      <c r="AB18" s="145">
        <f>'прил.1'!AM18-'прил.1'!AS18</f>
        <v>0</v>
      </c>
      <c r="AC18" s="145">
        <f>'прил.1'!AU18-'прил.1'!BA18</f>
        <v>0.8946000000000001</v>
      </c>
      <c r="AD18" s="180">
        <f>'прил.1'!BC18-'прил.1'!BI18</f>
        <v>0.8946000000000001</v>
      </c>
      <c r="AE18" s="180">
        <f>Z18+AA18+AC18</f>
        <v>2.994995</v>
      </c>
      <c r="AF18" s="180">
        <f t="shared" si="3"/>
        <v>0.8946000000000001</v>
      </c>
      <c r="AG18" s="256">
        <f t="shared" si="4"/>
        <v>0.8946000000000001</v>
      </c>
      <c r="AH18" s="40"/>
      <c r="AI18" s="241"/>
      <c r="AJ18" s="40">
        <f t="shared" si="6"/>
        <v>0</v>
      </c>
      <c r="AK18" s="155">
        <f t="shared" si="7"/>
        <v>0</v>
      </c>
      <c r="AL18" s="36"/>
      <c r="AM18" s="90"/>
    </row>
    <row r="19" spans="1:39" ht="15.75">
      <c r="A19" s="68" t="str">
        <f>'прил.1'!A19</f>
        <v>2.</v>
      </c>
      <c r="B19" s="115" t="s">
        <v>106</v>
      </c>
      <c r="C19" s="112"/>
      <c r="D19" s="216"/>
      <c r="E19" s="221"/>
      <c r="F19" s="37"/>
      <c r="G19" s="37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2">
        <f t="shared" si="1"/>
        <v>0</v>
      </c>
      <c r="X19" s="144"/>
      <c r="Y19" s="142">
        <f t="shared" si="2"/>
        <v>0</v>
      </c>
      <c r="Z19" s="144"/>
      <c r="AA19" s="144"/>
      <c r="AB19" s="145">
        <f>'прил.1'!AM19-'прил.1'!AS19</f>
        <v>0</v>
      </c>
      <c r="AC19" s="145"/>
      <c r="AD19" s="180">
        <f>'прил.1'!BC19-'прил.1'!BI19</f>
        <v>0</v>
      </c>
      <c r="AE19" s="181"/>
      <c r="AF19" s="180">
        <f t="shared" si="3"/>
        <v>0</v>
      </c>
      <c r="AG19" s="256">
        <f t="shared" si="4"/>
        <v>0</v>
      </c>
      <c r="AH19" s="40">
        <f aca="true" t="shared" si="8" ref="AH19:AH25">AE19-K19</f>
        <v>0</v>
      </c>
      <c r="AI19" s="241">
        <f t="shared" si="5"/>
        <v>0</v>
      </c>
      <c r="AJ19" s="40">
        <f t="shared" si="6"/>
        <v>0</v>
      </c>
      <c r="AK19" s="155">
        <f t="shared" si="7"/>
        <v>0</v>
      </c>
      <c r="AL19" s="36"/>
      <c r="AM19" s="90"/>
    </row>
    <row r="20" spans="1:39" ht="15.75">
      <c r="A20" s="64" t="str">
        <f>'прил.1'!A20</f>
        <v>2.1.</v>
      </c>
      <c r="B20" s="113" t="str">
        <f>'прил.1'!B20</f>
        <v>Коммутатор Cisco</v>
      </c>
      <c r="C20" s="114" t="str">
        <f>'прил.1'!C20</f>
        <v>K_L05</v>
      </c>
      <c r="D20" s="217">
        <f>'прил.1'!D20</f>
        <v>2022</v>
      </c>
      <c r="E20" s="222">
        <f>'прил.1'!E20</f>
        <v>2022</v>
      </c>
      <c r="F20" s="96"/>
      <c r="G20" s="96"/>
      <c r="H20" s="143">
        <f>'прил.1'!I20/1.2</f>
        <v>5.859041625000001</v>
      </c>
      <c r="I20" s="143">
        <f>'прил.1'!L20/1.2</f>
        <v>0</v>
      </c>
      <c r="J20" s="143">
        <f>'прил.1'!O20/1.2</f>
        <v>0</v>
      </c>
      <c r="K20" s="142">
        <f aca="true" t="shared" si="9" ref="K20:K25">SUM(L20:M20)</f>
        <v>5.859041625000001</v>
      </c>
      <c r="L20" s="142">
        <f>'прил.1'!Q20/1.2</f>
        <v>5.859041625000001</v>
      </c>
      <c r="M20" s="144"/>
      <c r="N20" s="142">
        <f aca="true" t="shared" si="10" ref="N20:N25">SUM(O20:P20)</f>
        <v>0</v>
      </c>
      <c r="O20" s="142">
        <f>'прил.1'!R20/1.2</f>
        <v>0</v>
      </c>
      <c r="P20" s="144"/>
      <c r="Q20" s="144">
        <f aca="true" t="shared" si="11" ref="Q20:Q25">SUM(R20:S20)</f>
        <v>0</v>
      </c>
      <c r="R20" s="144">
        <f>'прил.1'!S20/1.2</f>
        <v>0</v>
      </c>
      <c r="S20" s="144"/>
      <c r="T20" s="144"/>
      <c r="U20" s="142">
        <f aca="true" t="shared" si="12" ref="U20:U25">AE20</f>
        <v>5.859041625</v>
      </c>
      <c r="V20" s="142"/>
      <c r="W20" s="142">
        <f t="shared" si="1"/>
        <v>0</v>
      </c>
      <c r="X20" s="142"/>
      <c r="Y20" s="142">
        <f t="shared" si="2"/>
        <v>0</v>
      </c>
      <c r="Z20" s="145">
        <f>'прил.1'!W20-'прил.1'!AC20</f>
        <v>0</v>
      </c>
      <c r="AA20" s="145">
        <f>'прил.1'!AE20-'прил.1'!AK20</f>
        <v>5.859041625</v>
      </c>
      <c r="AB20" s="145">
        <f>'прил.1'!AM20-'прил.1'!AS20</f>
        <v>0</v>
      </c>
      <c r="AC20" s="145">
        <f>'прил.1'!AU20-'прил.1'!BA20</f>
        <v>0</v>
      </c>
      <c r="AD20" s="180">
        <f>'прил.1'!BC20-'прил.1'!BI20</f>
        <v>0</v>
      </c>
      <c r="AE20" s="180">
        <f aca="true" t="shared" si="13" ref="AE20:AE26">Z20+AA20+AC20</f>
        <v>5.859041625</v>
      </c>
      <c r="AF20" s="180">
        <f t="shared" si="3"/>
        <v>0</v>
      </c>
      <c r="AG20" s="256">
        <f t="shared" si="4"/>
        <v>0</v>
      </c>
      <c r="AH20" s="40">
        <f t="shared" si="8"/>
        <v>0</v>
      </c>
      <c r="AI20" s="241">
        <f t="shared" si="5"/>
        <v>0</v>
      </c>
      <c r="AJ20" s="40">
        <f t="shared" si="6"/>
        <v>0</v>
      </c>
      <c r="AK20" s="155">
        <f t="shared" si="7"/>
        <v>0</v>
      </c>
      <c r="AL20" s="36"/>
      <c r="AM20" s="90"/>
    </row>
    <row r="21" spans="1:39" ht="15.75">
      <c r="A21" s="64" t="str">
        <f>'прил.1'!A21</f>
        <v>2.2.</v>
      </c>
      <c r="B21" s="113" t="str">
        <f>'прил.1'!B21</f>
        <v>Приобретение оргтехники</v>
      </c>
      <c r="C21" s="114" t="str">
        <f>'прил.1'!C21</f>
        <v>K_L06</v>
      </c>
      <c r="D21" s="217">
        <f>'прил.1'!D21</f>
        <v>2023</v>
      </c>
      <c r="E21" s="222">
        <f>'прил.1'!E21</f>
        <v>2023</v>
      </c>
      <c r="F21" s="96">
        <f>'прил.1'!F21</f>
        <v>2023</v>
      </c>
      <c r="G21" s="96">
        <f>F21</f>
        <v>2023</v>
      </c>
      <c r="H21" s="143">
        <f>'прил.1'!I21/1.2</f>
        <v>13.663123710312835</v>
      </c>
      <c r="I21" s="143">
        <f>'прил.1'!L21/1.2</f>
        <v>13.663123710312835</v>
      </c>
      <c r="J21" s="143">
        <f>'прил.1'!O21/1.2</f>
        <v>13.663123710312835</v>
      </c>
      <c r="K21" s="142">
        <f t="shared" si="9"/>
        <v>13.663123710312835</v>
      </c>
      <c r="L21" s="142">
        <f>'прил.1'!Q21/1.2</f>
        <v>13.663123710312835</v>
      </c>
      <c r="M21" s="144"/>
      <c r="N21" s="142">
        <f t="shared" si="10"/>
        <v>13.663123710312835</v>
      </c>
      <c r="O21" s="142">
        <f>'прил.1'!R21/1.2</f>
        <v>13.663123710312835</v>
      </c>
      <c r="P21" s="144"/>
      <c r="Q21" s="144">
        <f t="shared" si="11"/>
        <v>13.663123710312835</v>
      </c>
      <c r="R21" s="144">
        <f>'прил.1'!S21/1.2</f>
        <v>13.663123710312835</v>
      </c>
      <c r="S21" s="144"/>
      <c r="T21" s="144"/>
      <c r="U21" s="142">
        <f>AE21</f>
        <v>13.663123710312833</v>
      </c>
      <c r="V21" s="142"/>
      <c r="W21" s="142">
        <f t="shared" si="1"/>
        <v>13.663123710312833</v>
      </c>
      <c r="X21" s="142"/>
      <c r="Y21" s="142">
        <f t="shared" si="2"/>
        <v>13.663123710312833</v>
      </c>
      <c r="Z21" s="145">
        <f>'прил.1'!W21-'прил.1'!AC21</f>
        <v>0</v>
      </c>
      <c r="AA21" s="145">
        <f>'прил.1'!AE21-'прил.1'!AK21</f>
        <v>0</v>
      </c>
      <c r="AB21" s="145">
        <f>'прил.1'!AM21-'прил.1'!AS21</f>
        <v>0</v>
      </c>
      <c r="AC21" s="145">
        <f>'прил.1'!AU21-'прил.1'!BA21</f>
        <v>13.663123710312833</v>
      </c>
      <c r="AD21" s="180">
        <f>'прил.1'!BC21-'прил.1'!BI21</f>
        <v>13.663123710312833</v>
      </c>
      <c r="AE21" s="180">
        <f t="shared" si="13"/>
        <v>13.663123710312833</v>
      </c>
      <c r="AF21" s="180">
        <f t="shared" si="3"/>
        <v>13.663123710312833</v>
      </c>
      <c r="AG21" s="256">
        <f t="shared" si="4"/>
        <v>13.663123710312833</v>
      </c>
      <c r="AH21" s="40">
        <f t="shared" si="8"/>
        <v>0</v>
      </c>
      <c r="AI21" s="241">
        <f t="shared" si="5"/>
        <v>0</v>
      </c>
      <c r="AJ21" s="40">
        <f t="shared" si="6"/>
        <v>0</v>
      </c>
      <c r="AK21" s="155">
        <f t="shared" si="7"/>
        <v>0</v>
      </c>
      <c r="AL21" s="36"/>
      <c r="AM21" s="90"/>
    </row>
    <row r="22" spans="1:39" ht="31.5">
      <c r="A22" s="64" t="str">
        <f>'прил.1'!A22</f>
        <v>2.3.</v>
      </c>
      <c r="B22" s="113" t="str">
        <f>'прил.1'!B22</f>
        <v>Система хранения данных (СХД) Lenovo Storage V3700 V2 SFF Control Enclosure (6535C2D)</v>
      </c>
      <c r="C22" s="114" t="str">
        <f>'прил.1'!C22</f>
        <v>K_L07</v>
      </c>
      <c r="D22" s="217">
        <f>'прил.1'!D22</f>
        <v>2022</v>
      </c>
      <c r="E22" s="222">
        <f>'прил.1'!E22</f>
        <v>2022</v>
      </c>
      <c r="F22" s="96"/>
      <c r="G22" s="96"/>
      <c r="H22" s="143">
        <f>'прил.1'!I22/1.2</f>
        <v>6.186124325</v>
      </c>
      <c r="I22" s="143">
        <f>'прил.1'!L22/1.2</f>
        <v>0</v>
      </c>
      <c r="J22" s="143">
        <f>'прил.1'!O22/1.2</f>
        <v>0</v>
      </c>
      <c r="K22" s="142">
        <f t="shared" si="9"/>
        <v>6.186124325</v>
      </c>
      <c r="L22" s="142">
        <f>'прил.1'!Q22/1.2</f>
        <v>6.186124325</v>
      </c>
      <c r="M22" s="144"/>
      <c r="N22" s="142">
        <f t="shared" si="10"/>
        <v>0</v>
      </c>
      <c r="O22" s="142">
        <f>'прил.1'!R22/1.2</f>
        <v>0</v>
      </c>
      <c r="P22" s="144"/>
      <c r="Q22" s="144">
        <f t="shared" si="11"/>
        <v>0</v>
      </c>
      <c r="R22" s="144">
        <f>'прил.1'!S22/1.2</f>
        <v>0</v>
      </c>
      <c r="S22" s="144"/>
      <c r="T22" s="144"/>
      <c r="U22" s="142">
        <f t="shared" si="12"/>
        <v>6.186124325</v>
      </c>
      <c r="V22" s="142"/>
      <c r="W22" s="142">
        <f t="shared" si="1"/>
        <v>0</v>
      </c>
      <c r="X22" s="142"/>
      <c r="Y22" s="142">
        <f t="shared" si="2"/>
        <v>0</v>
      </c>
      <c r="Z22" s="145">
        <f>'прил.1'!W22-'прил.1'!AC22</f>
        <v>0</v>
      </c>
      <c r="AA22" s="145">
        <f>'прил.1'!AE22-'прил.1'!AK22</f>
        <v>6.186124325</v>
      </c>
      <c r="AB22" s="145">
        <f>'прил.1'!AM22-'прил.1'!AS22</f>
        <v>0</v>
      </c>
      <c r="AC22" s="145">
        <f>'прил.1'!AU22-'прил.1'!BA22</f>
        <v>0</v>
      </c>
      <c r="AD22" s="180">
        <f>'прил.1'!BC22-'прил.1'!BI22</f>
        <v>0</v>
      </c>
      <c r="AE22" s="180">
        <f t="shared" si="13"/>
        <v>6.186124325</v>
      </c>
      <c r="AF22" s="180">
        <f t="shared" si="3"/>
        <v>0</v>
      </c>
      <c r="AG22" s="256">
        <f t="shared" si="4"/>
        <v>0</v>
      </c>
      <c r="AH22" s="40">
        <f t="shared" si="8"/>
        <v>0</v>
      </c>
      <c r="AI22" s="241">
        <f t="shared" si="5"/>
        <v>0</v>
      </c>
      <c r="AJ22" s="40">
        <f t="shared" si="6"/>
        <v>0</v>
      </c>
      <c r="AK22" s="155">
        <f t="shared" si="7"/>
        <v>0</v>
      </c>
      <c r="AL22" s="36"/>
      <c r="AM22" s="90"/>
    </row>
    <row r="23" spans="1:39" ht="15.75">
      <c r="A23" s="64" t="str">
        <f>'прил.1'!A23</f>
        <v>2.4.</v>
      </c>
      <c r="B23" s="113" t="str">
        <f>'прил.1'!B23</f>
        <v>ИБП APC SRC2KI Smart-UPS RC 2000VA 1600W</v>
      </c>
      <c r="C23" s="114" t="str">
        <f>'прил.1'!C23</f>
        <v>K_01</v>
      </c>
      <c r="D23" s="217">
        <f>'прил.1'!D23</f>
        <v>2022</v>
      </c>
      <c r="E23" s="222">
        <f>'прил.1'!E23</f>
        <v>2022</v>
      </c>
      <c r="F23" s="96"/>
      <c r="G23" s="96"/>
      <c r="H23" s="143">
        <f>'прил.1'!I23/1.2</f>
        <v>0.22722261233242536</v>
      </c>
      <c r="I23" s="143">
        <f>'прил.1'!L23/1.2</f>
        <v>0</v>
      </c>
      <c r="J23" s="143">
        <f>'прил.1'!O23/1.2</f>
        <v>0</v>
      </c>
      <c r="K23" s="142">
        <f t="shared" si="9"/>
        <v>0.22722261233242536</v>
      </c>
      <c r="L23" s="142">
        <f>'прил.1'!Q23/1.2</f>
        <v>0.22722261233242536</v>
      </c>
      <c r="M23" s="144"/>
      <c r="N23" s="142">
        <f t="shared" si="10"/>
        <v>0</v>
      </c>
      <c r="O23" s="142">
        <f>'прил.1'!R23/1.2</f>
        <v>0</v>
      </c>
      <c r="P23" s="144"/>
      <c r="Q23" s="144">
        <f t="shared" si="11"/>
        <v>0</v>
      </c>
      <c r="R23" s="144">
        <f>'прил.1'!S23/1.2</f>
        <v>0</v>
      </c>
      <c r="S23" s="144"/>
      <c r="T23" s="144"/>
      <c r="U23" s="142">
        <f t="shared" si="12"/>
        <v>0.22722261233242536</v>
      </c>
      <c r="V23" s="142"/>
      <c r="W23" s="142">
        <f t="shared" si="1"/>
        <v>0</v>
      </c>
      <c r="X23" s="142"/>
      <c r="Y23" s="142">
        <f t="shared" si="2"/>
        <v>0</v>
      </c>
      <c r="Z23" s="145">
        <f>'прил.1'!W23-'прил.1'!AC23</f>
        <v>0</v>
      </c>
      <c r="AA23" s="145">
        <f>'прил.1'!AE23-'прил.1'!AK23</f>
        <v>0.22722261233242536</v>
      </c>
      <c r="AB23" s="145">
        <f>'прил.1'!AM23-'прил.1'!AS23</f>
        <v>0</v>
      </c>
      <c r="AC23" s="145">
        <f>'прил.1'!AU23-'прил.1'!BA23</f>
        <v>0</v>
      </c>
      <c r="AD23" s="180">
        <f>'прил.1'!BC23-'прил.1'!BI23</f>
        <v>0</v>
      </c>
      <c r="AE23" s="180">
        <f t="shared" si="13"/>
        <v>0.22722261233242536</v>
      </c>
      <c r="AF23" s="180">
        <f t="shared" si="3"/>
        <v>0</v>
      </c>
      <c r="AG23" s="256">
        <f t="shared" si="4"/>
        <v>0</v>
      </c>
      <c r="AH23" s="40">
        <f t="shared" si="8"/>
        <v>0</v>
      </c>
      <c r="AI23" s="241">
        <f t="shared" si="5"/>
        <v>0</v>
      </c>
      <c r="AJ23" s="40">
        <f t="shared" si="6"/>
        <v>0</v>
      </c>
      <c r="AK23" s="155">
        <f t="shared" si="7"/>
        <v>0</v>
      </c>
      <c r="AL23" s="36"/>
      <c r="AM23" s="90"/>
    </row>
    <row r="24" spans="1:39" ht="15.75">
      <c r="A24" s="64" t="str">
        <f>'прил.1'!A24</f>
        <v>2.5.</v>
      </c>
      <c r="B24" s="113" t="str">
        <f>'прил.1'!B24</f>
        <v>Ленточная библиотека HPE STOREEVER MSL2024 LTO-7 15000 SAS (P9G69A</v>
      </c>
      <c r="C24" s="114" t="str">
        <f>'прил.1'!C24</f>
        <v>K_02</v>
      </c>
      <c r="D24" s="217">
        <f>'прил.1'!D24</f>
        <v>2022</v>
      </c>
      <c r="E24" s="222">
        <f>'прил.1'!E24</f>
        <v>2022</v>
      </c>
      <c r="F24" s="96"/>
      <c r="G24" s="96"/>
      <c r="H24" s="143">
        <f>'прил.1'!I24/1.2</f>
        <v>0.15850669304858245</v>
      </c>
      <c r="I24" s="143">
        <f>'прил.1'!L24/1.2</f>
        <v>0</v>
      </c>
      <c r="J24" s="143">
        <f>'прил.1'!O24/1.2</f>
        <v>0</v>
      </c>
      <c r="K24" s="142">
        <f t="shared" si="9"/>
        <v>0.15850669304858245</v>
      </c>
      <c r="L24" s="142">
        <f>'прил.1'!Q24/1.2</f>
        <v>0.15850669304858245</v>
      </c>
      <c r="M24" s="144"/>
      <c r="N24" s="142">
        <f t="shared" si="10"/>
        <v>0</v>
      </c>
      <c r="O24" s="142">
        <f>'прил.1'!R24/1.2</f>
        <v>0</v>
      </c>
      <c r="P24" s="144"/>
      <c r="Q24" s="144">
        <f t="shared" si="11"/>
        <v>0</v>
      </c>
      <c r="R24" s="144">
        <f>'прил.1'!S24/1.2</f>
        <v>0</v>
      </c>
      <c r="S24" s="144"/>
      <c r="T24" s="144"/>
      <c r="U24" s="142">
        <f t="shared" si="12"/>
        <v>0.15850669304858245</v>
      </c>
      <c r="V24" s="142"/>
      <c r="W24" s="142">
        <f t="shared" si="1"/>
        <v>0</v>
      </c>
      <c r="X24" s="142"/>
      <c r="Y24" s="142">
        <f t="shared" si="2"/>
        <v>0</v>
      </c>
      <c r="Z24" s="145">
        <f>'прил.1'!W24-'прил.1'!AC24</f>
        <v>0</v>
      </c>
      <c r="AA24" s="145">
        <f>'прил.1'!AE24-'прил.1'!AK24</f>
        <v>0.15850669304858245</v>
      </c>
      <c r="AB24" s="145">
        <f>'прил.1'!AM24-'прил.1'!AS24</f>
        <v>0</v>
      </c>
      <c r="AC24" s="145">
        <f>'прил.1'!AU24-'прил.1'!BA24</f>
        <v>0</v>
      </c>
      <c r="AD24" s="180">
        <f>'прил.1'!BC24-'прил.1'!BI24</f>
        <v>0</v>
      </c>
      <c r="AE24" s="180">
        <f t="shared" si="13"/>
        <v>0.15850669304858245</v>
      </c>
      <c r="AF24" s="180">
        <f t="shared" si="3"/>
        <v>0</v>
      </c>
      <c r="AG24" s="256">
        <f t="shared" si="4"/>
        <v>0</v>
      </c>
      <c r="AH24" s="40">
        <f t="shared" si="8"/>
        <v>0</v>
      </c>
      <c r="AI24" s="241">
        <f t="shared" si="5"/>
        <v>0</v>
      </c>
      <c r="AJ24" s="40">
        <f t="shared" si="6"/>
        <v>0</v>
      </c>
      <c r="AK24" s="155">
        <f t="shared" si="7"/>
        <v>0</v>
      </c>
      <c r="AL24" s="36"/>
      <c r="AM24" s="90"/>
    </row>
    <row r="25" spans="1:39" ht="31.5">
      <c r="A25" s="64" t="str">
        <f>'прил.1'!A25</f>
        <v>2.6.</v>
      </c>
      <c r="B25" s="113" t="str">
        <f>'прил.1'!B25</f>
        <v>Система хранения данных (СХД) HPE MSA 1050 8Gb Fibre Channel Dual Controller SFF Storage (Q2R19A)</v>
      </c>
      <c r="C25" s="114" t="str">
        <f>'прил.1'!C25</f>
        <v>K_03</v>
      </c>
      <c r="D25" s="217">
        <f>'прил.1'!D25</f>
        <v>2022</v>
      </c>
      <c r="E25" s="222">
        <f>'прил.1'!E25</f>
        <v>2022</v>
      </c>
      <c r="F25" s="96"/>
      <c r="G25" s="96"/>
      <c r="H25" s="143">
        <f>'прил.1'!I25/1.2</f>
        <v>1.1032332288644078</v>
      </c>
      <c r="I25" s="143">
        <f>'прил.1'!L25/1.2</f>
        <v>0</v>
      </c>
      <c r="J25" s="143">
        <f>'прил.1'!O25/1.2</f>
        <v>0</v>
      </c>
      <c r="K25" s="142">
        <f t="shared" si="9"/>
        <v>1.1032332288644078</v>
      </c>
      <c r="L25" s="142">
        <f>'прил.1'!Q25/1.2</f>
        <v>1.1032332288644078</v>
      </c>
      <c r="M25" s="146"/>
      <c r="N25" s="142">
        <f t="shared" si="10"/>
        <v>0</v>
      </c>
      <c r="O25" s="142">
        <f>'прил.1'!R25/1.2</f>
        <v>0</v>
      </c>
      <c r="P25" s="146"/>
      <c r="Q25" s="146">
        <f t="shared" si="11"/>
        <v>0</v>
      </c>
      <c r="R25" s="146">
        <f>'прил.1'!S25/1.2</f>
        <v>0</v>
      </c>
      <c r="S25" s="146"/>
      <c r="T25" s="146"/>
      <c r="U25" s="142">
        <f t="shared" si="12"/>
        <v>1.1032332288644078</v>
      </c>
      <c r="V25" s="142"/>
      <c r="W25" s="142">
        <f t="shared" si="1"/>
        <v>0</v>
      </c>
      <c r="X25" s="142"/>
      <c r="Y25" s="142">
        <f t="shared" si="2"/>
        <v>0</v>
      </c>
      <c r="Z25" s="143">
        <f>'прил.1'!W25-'прил.1'!AC25</f>
        <v>0</v>
      </c>
      <c r="AA25" s="143">
        <f>'прил.1'!AE25-'прил.1'!AK25</f>
        <v>1.1032332288644078</v>
      </c>
      <c r="AB25" s="145">
        <f>'прил.1'!AM25-'прил.1'!AS25</f>
        <v>0</v>
      </c>
      <c r="AC25" s="143">
        <f>'прил.1'!AU25-'прил.1'!BA25</f>
        <v>0</v>
      </c>
      <c r="AD25" s="182">
        <f>'прил.1'!BC25-'прил.1'!BI25</f>
        <v>0</v>
      </c>
      <c r="AE25" s="182">
        <f t="shared" si="13"/>
        <v>1.1032332288644078</v>
      </c>
      <c r="AF25" s="180">
        <f t="shared" si="3"/>
        <v>0</v>
      </c>
      <c r="AG25" s="256">
        <f t="shared" si="4"/>
        <v>0</v>
      </c>
      <c r="AH25" s="40">
        <f t="shared" si="8"/>
        <v>0</v>
      </c>
      <c r="AI25" s="241">
        <f t="shared" si="5"/>
        <v>0</v>
      </c>
      <c r="AJ25" s="40">
        <f t="shared" si="6"/>
        <v>0</v>
      </c>
      <c r="AK25" s="155">
        <f t="shared" si="7"/>
        <v>0</v>
      </c>
      <c r="AL25" s="36"/>
      <c r="AM25" s="90"/>
    </row>
    <row r="26" spans="1:39" ht="15.75">
      <c r="A26" s="64" t="str">
        <f>'прил.1'!A26</f>
        <v>2.7.</v>
      </c>
      <c r="B26" s="113" t="str">
        <f>'прил.1'!B26</f>
        <v>Моноблок 23.8" HP 24-df1008ur (2Y0P0EA)</v>
      </c>
      <c r="C26" s="114" t="str">
        <f>'прил.1'!C18</f>
        <v>L_КАЭС.01</v>
      </c>
      <c r="D26" s="217">
        <f>'прил.1'!D26</f>
        <v>2022</v>
      </c>
      <c r="E26" s="222">
        <f>'прил.1'!E26</f>
        <v>2023</v>
      </c>
      <c r="F26" s="96">
        <f>'прил.1'!F26</f>
        <v>2023</v>
      </c>
      <c r="G26" s="96">
        <f>F26</f>
        <v>2023</v>
      </c>
      <c r="H26" s="143">
        <f>'прил.1'!I26/1.2</f>
        <v>12.9965</v>
      </c>
      <c r="I26" s="143">
        <f>'прил.1'!L26/1.2</f>
        <v>6.49825</v>
      </c>
      <c r="J26" s="143">
        <f>'прил.1'!O26/1.2</f>
        <v>6.49825</v>
      </c>
      <c r="K26" s="142">
        <f>SUM(L26:M26)</f>
        <v>12.9965</v>
      </c>
      <c r="L26" s="142">
        <f>'прил.1'!Q26/1.2</f>
        <v>12.9965</v>
      </c>
      <c r="M26" s="146"/>
      <c r="N26" s="142">
        <f>SUM(O26:P26)</f>
        <v>6.49825</v>
      </c>
      <c r="O26" s="142">
        <f>'прил.1'!R26/1.2</f>
        <v>6.49825</v>
      </c>
      <c r="P26" s="146"/>
      <c r="Q26" s="146">
        <f>SUM(R26:S26)</f>
        <v>6.49825</v>
      </c>
      <c r="R26" s="146">
        <f>'прил.1'!S26/1.2</f>
        <v>6.49825</v>
      </c>
      <c r="S26" s="146"/>
      <c r="T26" s="146"/>
      <c r="U26" s="142">
        <f>AE26</f>
        <v>12.9965</v>
      </c>
      <c r="V26" s="142"/>
      <c r="W26" s="142">
        <f t="shared" si="1"/>
        <v>6.49825</v>
      </c>
      <c r="X26" s="142"/>
      <c r="Y26" s="142">
        <f t="shared" si="2"/>
        <v>6.49825</v>
      </c>
      <c r="Z26" s="143">
        <f>'прил.1'!W26-'прил.1'!AC26</f>
        <v>0</v>
      </c>
      <c r="AA26" s="143">
        <f>'прил.1'!AE26-'прил.1'!AK26</f>
        <v>6.49825</v>
      </c>
      <c r="AB26" s="145">
        <f>'прил.1'!AM26-'прил.1'!AS26</f>
        <v>0</v>
      </c>
      <c r="AC26" s="143">
        <f>'прил.1'!AU26-'прил.1'!BA26</f>
        <v>6.49825</v>
      </c>
      <c r="AD26" s="182">
        <f>'прил.1'!BC26-'прил.1'!BI26</f>
        <v>6.49825</v>
      </c>
      <c r="AE26" s="182">
        <f t="shared" si="13"/>
        <v>12.9965</v>
      </c>
      <c r="AF26" s="180">
        <f t="shared" si="3"/>
        <v>6.49825</v>
      </c>
      <c r="AG26" s="256">
        <f t="shared" si="4"/>
        <v>6.49825</v>
      </c>
      <c r="AH26" s="40"/>
      <c r="AI26" s="241">
        <f t="shared" si="5"/>
        <v>0</v>
      </c>
      <c r="AJ26" s="40">
        <f t="shared" si="6"/>
        <v>0</v>
      </c>
      <c r="AK26" s="155">
        <f t="shared" si="7"/>
        <v>0</v>
      </c>
      <c r="AL26" s="36"/>
      <c r="AM26" s="90"/>
    </row>
    <row r="27" spans="1:39" ht="15.75">
      <c r="A27" s="63" t="str">
        <f>'прил.1'!A27</f>
        <v>3.</v>
      </c>
      <c r="B27" s="39" t="str">
        <f>'прил.1'!B27</f>
        <v>Оснащение интеллектуальной системой учета</v>
      </c>
      <c r="C27" s="119"/>
      <c r="D27" s="218"/>
      <c r="E27" s="223"/>
      <c r="F27" s="120"/>
      <c r="G27" s="120"/>
      <c r="H27" s="142"/>
      <c r="I27" s="142"/>
      <c r="J27" s="142"/>
      <c r="K27" s="142"/>
      <c r="L27" s="142"/>
      <c r="M27" s="144"/>
      <c r="N27" s="142"/>
      <c r="O27" s="142"/>
      <c r="P27" s="144"/>
      <c r="Q27" s="144"/>
      <c r="R27" s="144"/>
      <c r="S27" s="144"/>
      <c r="T27" s="144"/>
      <c r="U27" s="142"/>
      <c r="V27" s="142"/>
      <c r="W27" s="142">
        <f t="shared" si="1"/>
        <v>0</v>
      </c>
      <c r="X27" s="142"/>
      <c r="Y27" s="142">
        <f t="shared" si="2"/>
        <v>0</v>
      </c>
      <c r="Z27" s="158"/>
      <c r="AA27" s="158"/>
      <c r="AB27" s="145">
        <f>'прил.1'!AM27-'прил.1'!AS27</f>
        <v>0</v>
      </c>
      <c r="AC27" s="158"/>
      <c r="AD27" s="180">
        <f>'прил.1'!BC27-'прил.1'!BI27</f>
        <v>0</v>
      </c>
      <c r="AE27" s="180"/>
      <c r="AF27" s="180">
        <f t="shared" si="3"/>
        <v>0</v>
      </c>
      <c r="AG27" s="256">
        <f t="shared" si="4"/>
        <v>0</v>
      </c>
      <c r="AH27" s="40">
        <f>AE27-K27</f>
        <v>0</v>
      </c>
      <c r="AI27" s="241">
        <f t="shared" si="5"/>
        <v>0</v>
      </c>
      <c r="AJ27" s="40">
        <f t="shared" si="6"/>
        <v>0</v>
      </c>
      <c r="AK27" s="155">
        <f t="shared" si="7"/>
        <v>0</v>
      </c>
      <c r="AL27" s="36"/>
      <c r="AM27" s="90"/>
    </row>
    <row r="28" spans="1:39" ht="15.75">
      <c r="A28" s="64" t="str">
        <f>'прил.1'!A28</f>
        <v>3.1.</v>
      </c>
      <c r="B28" s="113" t="str">
        <f>'прил.1'!B28</f>
        <v>Оборудование многоквартирных жилых домов интеллектуальной системой учета </v>
      </c>
      <c r="C28" s="32" t="str">
        <f>'прил.1'!C28</f>
        <v>K_L15</v>
      </c>
      <c r="D28" s="217">
        <f>'прил.1'!D28</f>
        <v>2021</v>
      </c>
      <c r="E28" s="222">
        <f>'прил.1'!E28</f>
        <v>2023</v>
      </c>
      <c r="F28" s="96">
        <f>'прил.1'!F28</f>
        <v>2023</v>
      </c>
      <c r="G28" s="96">
        <f>F28</f>
        <v>2023</v>
      </c>
      <c r="H28" s="143">
        <f>'прил.1'!I28/1.2</f>
        <v>670.8324802166667</v>
      </c>
      <c r="I28" s="143">
        <f>'прил.1'!L28/1.2</f>
        <v>595.7694301083334</v>
      </c>
      <c r="J28" s="143">
        <f>'прил.1'!L28/1.2+25.2657959583333</f>
        <v>621.0352260666667</v>
      </c>
      <c r="K28" s="142">
        <f>SUM(L28:M28)</f>
        <v>696.8115434666668</v>
      </c>
      <c r="L28" s="142">
        <f>'прил.1'!Q28/1.2</f>
        <v>696.8115434666668</v>
      </c>
      <c r="M28" s="144"/>
      <c r="N28" s="142">
        <f>SUM(O28:P28)</f>
        <v>613.0472630416667</v>
      </c>
      <c r="O28" s="142">
        <f>'прил.1'!R28/1.2</f>
        <v>613.0472630416667</v>
      </c>
      <c r="P28" s="144"/>
      <c r="Q28" s="144">
        <f>SUM(R28:S28)</f>
        <v>640.3484715224033</v>
      </c>
      <c r="R28" s="144">
        <f>'прил.1'!R28/1.2+27.3012084807366</f>
        <v>640.3484715224033</v>
      </c>
      <c r="S28" s="144"/>
      <c r="T28" s="144"/>
      <c r="U28" s="142">
        <f>AE28</f>
        <v>696.8115434666666</v>
      </c>
      <c r="V28" s="142"/>
      <c r="W28" s="142">
        <f t="shared" si="1"/>
        <v>613.0472630416666</v>
      </c>
      <c r="X28" s="142"/>
      <c r="Y28" s="142">
        <f t="shared" si="2"/>
        <v>640.3484715224033</v>
      </c>
      <c r="Z28" s="145">
        <f>'прил.1'!W28-'прил.1'!AC28</f>
        <v>232.33305964166664</v>
      </c>
      <c r="AA28" s="145">
        <f>'прил.1'!AE28-'прил.1'!AK28</f>
        <v>232.260640425</v>
      </c>
      <c r="AB28" s="145">
        <f>'прил.1'!AM28-'прил.1'!AS28</f>
        <v>148.49635999999998</v>
      </c>
      <c r="AC28" s="145">
        <f>'прил.1'!AU28-'прил.1'!BA28</f>
        <v>232.2178434</v>
      </c>
      <c r="AD28" s="180">
        <f>'прил.1'!BC28-'прил.1'!BI28</f>
        <v>259.51905188073664</v>
      </c>
      <c r="AE28" s="180">
        <f>Z28+AA28+AC28</f>
        <v>696.8115434666666</v>
      </c>
      <c r="AF28" s="180">
        <f t="shared" si="3"/>
        <v>613.0472630416666</v>
      </c>
      <c r="AG28" s="256">
        <f t="shared" si="4"/>
        <v>640.3484715224033</v>
      </c>
      <c r="AH28" s="40">
        <f>AE28-K28</f>
        <v>0</v>
      </c>
      <c r="AI28" s="241">
        <f t="shared" si="5"/>
        <v>0</v>
      </c>
      <c r="AJ28" s="40">
        <f t="shared" si="6"/>
        <v>0</v>
      </c>
      <c r="AK28" s="51">
        <f t="shared" si="7"/>
        <v>0</v>
      </c>
      <c r="AL28" s="36"/>
      <c r="AM28" s="90"/>
    </row>
    <row r="29" spans="1:39" ht="15.75">
      <c r="A29" s="68" t="str">
        <f>'прил.1'!A29</f>
        <v>4.</v>
      </c>
      <c r="B29" s="115" t="str">
        <f>'прил.1'!B29</f>
        <v>Иные проекты</v>
      </c>
      <c r="C29" s="32"/>
      <c r="D29" s="217"/>
      <c r="E29" s="222"/>
      <c r="F29" s="96"/>
      <c r="G29" s="96"/>
      <c r="H29" s="147"/>
      <c r="I29" s="147"/>
      <c r="J29" s="147"/>
      <c r="K29" s="147"/>
      <c r="L29" s="147"/>
      <c r="M29" s="144"/>
      <c r="N29" s="147"/>
      <c r="O29" s="147"/>
      <c r="P29" s="144"/>
      <c r="Q29" s="144"/>
      <c r="R29" s="144"/>
      <c r="S29" s="144"/>
      <c r="T29" s="144"/>
      <c r="U29" s="142"/>
      <c r="V29" s="142"/>
      <c r="W29" s="142">
        <f t="shared" si="1"/>
        <v>0</v>
      </c>
      <c r="X29" s="142"/>
      <c r="Y29" s="142">
        <f t="shared" si="2"/>
        <v>0</v>
      </c>
      <c r="Z29" s="145"/>
      <c r="AA29" s="145"/>
      <c r="AB29" s="145">
        <f>'прил.1'!AM29-'прил.1'!AS29</f>
        <v>0</v>
      </c>
      <c r="AC29" s="145"/>
      <c r="AD29" s="180">
        <f>'прил.1'!BC29-'прил.1'!BI29</f>
        <v>0</v>
      </c>
      <c r="AE29" s="180"/>
      <c r="AF29" s="180">
        <f t="shared" si="3"/>
        <v>0</v>
      </c>
      <c r="AG29" s="256">
        <f t="shared" si="4"/>
        <v>0</v>
      </c>
      <c r="AH29" s="40">
        <f>AE29-K29</f>
        <v>0</v>
      </c>
      <c r="AI29" s="241">
        <f t="shared" si="5"/>
        <v>0</v>
      </c>
      <c r="AJ29" s="40">
        <f t="shared" si="6"/>
        <v>0</v>
      </c>
      <c r="AK29" s="155">
        <f t="shared" si="7"/>
        <v>0</v>
      </c>
      <c r="AL29" s="36"/>
      <c r="AM29" s="90"/>
    </row>
    <row r="30" spans="1:39" ht="15.75">
      <c r="A30" s="64" t="str">
        <f>'прил.1'!A30</f>
        <v>4.1.</v>
      </c>
      <c r="B30" s="34" t="str">
        <f>'прил.1'!B30</f>
        <v>Модернизация ЕКЦ (Робот-оператор)</v>
      </c>
      <c r="C30" s="32" t="str">
        <f>'прил.1'!C30</f>
        <v>L_КАЭС.03</v>
      </c>
      <c r="D30" s="217">
        <f>'прил.1'!D30</f>
        <v>2022</v>
      </c>
      <c r="E30" s="222">
        <f>'прил.1'!E30</f>
        <v>2022</v>
      </c>
      <c r="F30" s="96"/>
      <c r="G30" s="96"/>
      <c r="H30" s="147">
        <f>'прил.1'!I30/1.2</f>
        <v>22.756666666666668</v>
      </c>
      <c r="I30" s="147">
        <f>'прил.1'!L30/1.2</f>
        <v>0</v>
      </c>
      <c r="J30" s="147">
        <f>'прил.1'!O30/1.2</f>
        <v>0</v>
      </c>
      <c r="K30" s="147">
        <f>SUM(L30:M30)</f>
        <v>22.756666666666668</v>
      </c>
      <c r="L30" s="142">
        <f>'прил.1'!Q30/1.2</f>
        <v>22.756666666666668</v>
      </c>
      <c r="M30" s="143"/>
      <c r="N30" s="147">
        <f>SUM(O30:P30)</f>
        <v>0</v>
      </c>
      <c r="O30" s="142">
        <f>'прил.1'!R30/1.2</f>
        <v>0</v>
      </c>
      <c r="P30" s="143"/>
      <c r="Q30" s="143">
        <f>SUM(R30:S30)</f>
        <v>0</v>
      </c>
      <c r="R30" s="143">
        <f>'прил.1'!S30/1.2</f>
        <v>0</v>
      </c>
      <c r="S30" s="143"/>
      <c r="T30" s="144"/>
      <c r="U30" s="142">
        <f>AE30</f>
        <v>22.756666666666668</v>
      </c>
      <c r="V30" s="142"/>
      <c r="W30" s="142">
        <f t="shared" si="1"/>
        <v>0</v>
      </c>
      <c r="X30" s="142"/>
      <c r="Y30" s="142">
        <f t="shared" si="2"/>
        <v>0</v>
      </c>
      <c r="Z30" s="145">
        <f>'прил.1'!W30-'прил.1'!AC30</f>
        <v>0</v>
      </c>
      <c r="AA30" s="145">
        <f>'прил.1'!AE30-'прил.1'!AK30</f>
        <v>22.756666666666668</v>
      </c>
      <c r="AB30" s="145">
        <f>'прил.1'!AM30-'прил.1'!AS30</f>
        <v>0</v>
      </c>
      <c r="AC30" s="145">
        <f>'прил.1'!AU30-'прил.1'!BA30</f>
        <v>0</v>
      </c>
      <c r="AD30" s="180">
        <f>'прил.1'!BC30-'прил.1'!BI30</f>
        <v>0</v>
      </c>
      <c r="AE30" s="180">
        <f>Z30+AA30+AC30</f>
        <v>22.756666666666668</v>
      </c>
      <c r="AF30" s="180">
        <f t="shared" si="3"/>
        <v>0</v>
      </c>
      <c r="AG30" s="256">
        <f t="shared" si="4"/>
        <v>0</v>
      </c>
      <c r="AH30" s="40">
        <f>AE30-K30</f>
        <v>0</v>
      </c>
      <c r="AI30" s="241">
        <f t="shared" si="5"/>
        <v>0</v>
      </c>
      <c r="AJ30" s="40">
        <f t="shared" si="6"/>
        <v>0</v>
      </c>
      <c r="AK30" s="155">
        <f t="shared" si="7"/>
        <v>0</v>
      </c>
      <c r="AL30" s="36"/>
      <c r="AM30" s="90"/>
    </row>
    <row r="31" spans="1:37" s="31" customFormat="1" ht="17.25" thickBot="1">
      <c r="A31" s="66"/>
      <c r="B31" s="129" t="s">
        <v>141</v>
      </c>
      <c r="C31" s="130"/>
      <c r="D31" s="219"/>
      <c r="E31" s="224"/>
      <c r="F31" s="131"/>
      <c r="G31" s="131"/>
      <c r="H31" s="148">
        <f aca="true" t="shared" si="14" ref="H31:AF31">SUM(H13:H30)</f>
        <v>740.3828940778916</v>
      </c>
      <c r="I31" s="148">
        <f>SUM(I13:I30)</f>
        <v>618.5554038186463</v>
      </c>
      <c r="J31" s="148">
        <f>SUM(J13:J30)</f>
        <v>643.8211997769796</v>
      </c>
      <c r="K31" s="148">
        <f t="shared" si="14"/>
        <v>766.5781253278917</v>
      </c>
      <c r="L31" s="148">
        <f t="shared" si="14"/>
        <v>766.5781253278917</v>
      </c>
      <c r="M31" s="148">
        <f t="shared" si="14"/>
        <v>0</v>
      </c>
      <c r="N31" s="148">
        <f aca="true" t="shared" si="15" ref="N31:S31">SUM(N13:N30)</f>
        <v>635.9744047519796</v>
      </c>
      <c r="O31" s="148">
        <f t="shared" si="15"/>
        <v>635.9744047519796</v>
      </c>
      <c r="P31" s="148">
        <f t="shared" si="15"/>
        <v>0</v>
      </c>
      <c r="Q31" s="148">
        <f t="shared" si="15"/>
        <v>663.2756132327162</v>
      </c>
      <c r="R31" s="148">
        <f t="shared" si="15"/>
        <v>663.2756132327162</v>
      </c>
      <c r="S31" s="148">
        <f t="shared" si="15"/>
        <v>0</v>
      </c>
      <c r="T31" s="148">
        <f t="shared" si="14"/>
        <v>0</v>
      </c>
      <c r="U31" s="148">
        <f t="shared" si="14"/>
        <v>766.5781253278916</v>
      </c>
      <c r="V31" s="148"/>
      <c r="W31" s="148">
        <f t="shared" si="14"/>
        <v>635.9744047519795</v>
      </c>
      <c r="X31" s="148"/>
      <c r="Y31" s="148">
        <f>SUM(Y13:Y30)</f>
        <v>663.2756132327162</v>
      </c>
      <c r="Z31" s="148">
        <f t="shared" si="14"/>
        <v>232.33305964166664</v>
      </c>
      <c r="AA31" s="148">
        <f t="shared" si="14"/>
        <v>279.10008057591205</v>
      </c>
      <c r="AB31" s="148">
        <f t="shared" si="14"/>
        <v>148.49635999999998</v>
      </c>
      <c r="AC31" s="148">
        <f t="shared" si="14"/>
        <v>255.14498511031283</v>
      </c>
      <c r="AD31" s="210">
        <f t="shared" si="14"/>
        <v>282.44619359104945</v>
      </c>
      <c r="AE31" s="210">
        <f t="shared" si="14"/>
        <v>766.5781253278916</v>
      </c>
      <c r="AF31" s="210">
        <f t="shared" si="14"/>
        <v>635.9744047519795</v>
      </c>
      <c r="AG31" s="257">
        <f>SUM(AG13:AG30)</f>
        <v>663.2756132327162</v>
      </c>
      <c r="AH31" s="40">
        <f>AE31-K31</f>
        <v>0</v>
      </c>
      <c r="AI31" s="241">
        <f t="shared" si="5"/>
        <v>0</v>
      </c>
      <c r="AJ31" s="40">
        <f t="shared" si="6"/>
        <v>0</v>
      </c>
      <c r="AK31" s="155">
        <f t="shared" si="7"/>
        <v>0</v>
      </c>
    </row>
    <row r="32" spans="1:33" ht="24" customHeight="1" hidden="1">
      <c r="A32" s="97"/>
      <c r="B32" s="98"/>
      <c r="C32" s="17"/>
      <c r="D32" s="17"/>
      <c r="E32" s="17"/>
      <c r="F32" s="17"/>
      <c r="G32" s="17"/>
      <c r="H32" s="57"/>
      <c r="I32" s="57"/>
      <c r="J32" s="41">
        <v>30.31008714999996</v>
      </c>
      <c r="K32" s="57"/>
      <c r="L32" s="57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>
        <f>AD28-AC28</f>
        <v>27.301208480736648</v>
      </c>
      <c r="AE32" s="41"/>
      <c r="AF32" s="41"/>
      <c r="AG32" s="41"/>
    </row>
    <row r="33" spans="1:47" ht="20.25" hidden="1">
      <c r="A33" s="285"/>
      <c r="B33" s="285"/>
      <c r="C33" s="285"/>
      <c r="D33" s="285"/>
      <c r="E33" s="285"/>
      <c r="F33" s="285"/>
      <c r="G33" s="285"/>
      <c r="H33" s="285"/>
      <c r="I33" s="285"/>
      <c r="J33" s="285"/>
      <c r="K33" s="285"/>
      <c r="L33" s="285"/>
      <c r="M33" s="285"/>
      <c r="N33" s="285"/>
      <c r="O33" s="285"/>
      <c r="P33" s="285"/>
      <c r="Q33" s="285"/>
      <c r="R33" s="285"/>
      <c r="S33" s="285"/>
      <c r="T33" s="285"/>
      <c r="U33" s="285"/>
      <c r="V33" s="285"/>
      <c r="W33" s="285"/>
      <c r="X33" s="285"/>
      <c r="Y33" s="285"/>
      <c r="Z33" s="285"/>
      <c r="AA33" s="285"/>
      <c r="AB33" s="285"/>
      <c r="AC33" s="285"/>
      <c r="AD33" s="285"/>
      <c r="AE33" s="285"/>
      <c r="AF33" s="285"/>
      <c r="AG33" s="285"/>
      <c r="AH33" s="285"/>
      <c r="AI33" s="285"/>
      <c r="AJ33" s="285"/>
      <c r="AK33" s="285"/>
      <c r="AL33" s="285"/>
      <c r="AM33" s="285"/>
      <c r="AN33" s="285"/>
      <c r="AO33" s="285"/>
      <c r="AP33" s="285"/>
      <c r="AQ33" s="285"/>
      <c r="AR33" s="285"/>
      <c r="AS33" s="285"/>
      <c r="AT33" s="285"/>
      <c r="AU33" s="285"/>
    </row>
    <row r="34" spans="1:33" ht="15.75" hidden="1">
      <c r="A34" s="97"/>
      <c r="B34" s="98"/>
      <c r="C34" s="17"/>
      <c r="D34" s="17"/>
      <c r="E34" s="17"/>
      <c r="F34" s="17"/>
      <c r="G34" s="17"/>
      <c r="H34" s="17"/>
      <c r="I34" s="17"/>
      <c r="J34" s="41">
        <v>25.2657959583333</v>
      </c>
      <c r="K34" s="17"/>
      <c r="L34" s="17"/>
      <c r="M34" s="17"/>
      <c r="N34" s="17"/>
      <c r="O34" s="17"/>
      <c r="P34" s="17"/>
      <c r="Q34" s="61">
        <v>27.301208480736648</v>
      </c>
      <c r="R34" s="17"/>
      <c r="S34" s="17"/>
      <c r="T34" s="17"/>
      <c r="U34" s="17"/>
      <c r="V34" s="17"/>
      <c r="W34" s="17"/>
      <c r="X34" s="17"/>
      <c r="Y34" s="17"/>
      <c r="Z34" s="61"/>
      <c r="AA34" s="61"/>
      <c r="AB34" s="61"/>
      <c r="AC34" s="61"/>
      <c r="AD34" s="61"/>
      <c r="AE34" s="17"/>
      <c r="AF34" s="17"/>
      <c r="AG34" s="17"/>
    </row>
    <row r="35" spans="1:33" ht="15.75" hidden="1">
      <c r="A35" s="97"/>
      <c r="B35" s="98"/>
      <c r="C35" s="17"/>
      <c r="D35" s="17"/>
      <c r="E35" s="17"/>
      <c r="F35" s="17"/>
      <c r="G35" s="17"/>
      <c r="H35" s="141">
        <f>H31-H30-H28-H26-H25-H24-H23-H22-H21-H20-H17-H16-H15-H14-H18</f>
        <v>0</v>
      </c>
      <c r="I35" s="141">
        <f>I31-I30-I28-I26-I25-I24-I23-I22-I21-I20-I17-I16-I15-I14-I18</f>
        <v>3.9968028886505635E-14</v>
      </c>
      <c r="J35" s="141">
        <f>J31-J30-J28-J26-J25-J24-J23-J22-J21-J20-J17-J16-J15-J14-J18</f>
        <v>3.9968028886505635E-14</v>
      </c>
      <c r="K35" s="141">
        <f>K31-K30-K28-K26-K25-K24-K23-K22-K21-K20-K17-K16-K15-K14-K18</f>
        <v>3.730349362740526E-14</v>
      </c>
      <c r="L35" s="141">
        <f aca="true" t="shared" si="16" ref="L35:AG35">L31-L30-L28-L26-L25-L24-L23-L22-L21-L20-L17-L16-L15-L14-L18</f>
        <v>3.730349362740526E-14</v>
      </c>
      <c r="M35" s="141">
        <f t="shared" si="16"/>
        <v>0</v>
      </c>
      <c r="N35" s="141">
        <f t="shared" si="16"/>
        <v>3.3306690738754696E-14</v>
      </c>
      <c r="O35" s="141">
        <f t="shared" si="16"/>
        <v>3.3306690738754696E-14</v>
      </c>
      <c r="P35" s="141">
        <f t="shared" si="16"/>
        <v>0</v>
      </c>
      <c r="Q35" s="141">
        <f t="shared" si="16"/>
        <v>3.3306690738754696E-14</v>
      </c>
      <c r="R35" s="141">
        <f t="shared" si="16"/>
        <v>3.3306690738754696E-14</v>
      </c>
      <c r="S35" s="141">
        <f t="shared" si="16"/>
        <v>0</v>
      </c>
      <c r="T35" s="141">
        <f t="shared" si="16"/>
        <v>0</v>
      </c>
      <c r="U35" s="141">
        <f t="shared" si="16"/>
        <v>4.1300296516055823E-14</v>
      </c>
      <c r="V35" s="141">
        <f t="shared" si="16"/>
        <v>0</v>
      </c>
      <c r="W35" s="141">
        <f t="shared" si="16"/>
        <v>3.5083047578154947E-14</v>
      </c>
      <c r="X35" s="141">
        <f t="shared" si="16"/>
        <v>0</v>
      </c>
      <c r="Y35" s="141">
        <f t="shared" si="16"/>
        <v>3.5083047578154947E-14</v>
      </c>
      <c r="Z35" s="141">
        <f t="shared" si="16"/>
        <v>0</v>
      </c>
      <c r="AA35" s="141">
        <f t="shared" si="16"/>
        <v>-2.1316282072803006E-14</v>
      </c>
      <c r="AB35" s="141">
        <f t="shared" si="16"/>
        <v>0</v>
      </c>
      <c r="AC35" s="141">
        <f t="shared" si="16"/>
        <v>6.661338147750939E-15</v>
      </c>
      <c r="AD35" s="141">
        <f t="shared" si="16"/>
        <v>-2.1760371282653068E-14</v>
      </c>
      <c r="AE35" s="141">
        <f t="shared" si="16"/>
        <v>4.1300296516055823E-14</v>
      </c>
      <c r="AF35" s="141">
        <f t="shared" si="16"/>
        <v>3.5083047578154947E-14</v>
      </c>
      <c r="AG35" s="141">
        <f t="shared" si="16"/>
        <v>3.5083047578154947E-14</v>
      </c>
    </row>
    <row r="36" spans="1:33" ht="15.75" hidden="1">
      <c r="A36" s="97"/>
      <c r="B36" s="98"/>
      <c r="C36" s="17"/>
      <c r="D36" s="17"/>
      <c r="E36" s="17"/>
      <c r="F36" s="17"/>
      <c r="G36" s="17"/>
      <c r="H36" s="91"/>
      <c r="I36" s="91"/>
      <c r="J36" s="91"/>
      <c r="K36" s="91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99"/>
      <c r="AA36" s="94"/>
      <c r="AB36" s="94"/>
      <c r="AC36" s="94"/>
      <c r="AD36" s="94"/>
      <c r="AE36" s="61"/>
      <c r="AF36" s="61"/>
      <c r="AG36" s="61"/>
    </row>
    <row r="37" spans="1:33" ht="15.75" hidden="1">
      <c r="A37" s="97"/>
      <c r="B37" s="98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57"/>
      <c r="AA37" s="17"/>
      <c r="AB37" s="17"/>
      <c r="AC37" s="17"/>
      <c r="AD37" s="17"/>
      <c r="AE37" s="17"/>
      <c r="AF37" s="17"/>
      <c r="AG37" s="17"/>
    </row>
    <row r="38" spans="1:33" ht="15.75" hidden="1">
      <c r="A38" s="97"/>
      <c r="B38" s="98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</row>
    <row r="39" spans="1:33" ht="15.75">
      <c r="A39" s="97"/>
      <c r="B39" s="98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</row>
    <row r="40" spans="1:33" ht="15.75">
      <c r="A40" s="97"/>
      <c r="B40" s="98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</row>
    <row r="41" spans="1:33" ht="15.75">
      <c r="A41" s="97"/>
      <c r="B41" s="98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</row>
    <row r="42" spans="1:33" ht="15.75">
      <c r="A42" s="97"/>
      <c r="B42" s="98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</row>
    <row r="43" spans="1:33" ht="15.75">
      <c r="A43" s="97"/>
      <c r="B43" s="98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</row>
    <row r="44" spans="1:33" ht="15.75">
      <c r="A44" s="97"/>
      <c r="B44" s="98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</row>
    <row r="45" spans="1:33" ht="15.75">
      <c r="A45" s="97"/>
      <c r="B45" s="98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</row>
    <row r="46" spans="1:33" ht="15.75">
      <c r="A46" s="97"/>
      <c r="B46" s="98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</row>
    <row r="47" spans="1:33" ht="15.75">
      <c r="A47" s="97"/>
      <c r="B47" s="98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</row>
    <row r="48" spans="1:33" ht="15.75">
      <c r="A48" s="97"/>
      <c r="B48" s="98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</row>
    <row r="49" spans="1:33" ht="15.75">
      <c r="A49" s="97"/>
      <c r="B49" s="98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</row>
    <row r="50" spans="1:33" ht="15.75">
      <c r="A50" s="97"/>
      <c r="B50" s="98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</row>
    <row r="51" spans="1:33" ht="15.75">
      <c r="A51" s="97"/>
      <c r="B51" s="98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</row>
    <row r="52" spans="1:33" ht="15.75">
      <c r="A52" s="97"/>
      <c r="B52" s="98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</row>
    <row r="53" spans="1:33" ht="15.75">
      <c r="A53" s="97"/>
      <c r="B53" s="98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</row>
    <row r="54" spans="1:33" ht="15.75">
      <c r="A54" s="97"/>
      <c r="B54" s="98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</row>
    <row r="55" spans="1:33" ht="15.75">
      <c r="A55" s="97"/>
      <c r="B55" s="98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</row>
    <row r="56" spans="1:33" ht="15.75">
      <c r="A56" s="97"/>
      <c r="B56" s="98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</row>
    <row r="57" spans="1:33" ht="15.75">
      <c r="A57" s="97"/>
      <c r="B57" s="98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</row>
    <row r="58" spans="1:33" ht="15.75">
      <c r="A58" s="97"/>
      <c r="B58" s="98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</row>
    <row r="59" spans="1:33" ht="15.75">
      <c r="A59" s="97"/>
      <c r="B59" s="98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</row>
    <row r="60" spans="1:33" ht="15.75">
      <c r="A60" s="97"/>
      <c r="B60" s="98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</row>
    <row r="61" spans="1:33" ht="15.75">
      <c r="A61" s="97"/>
      <c r="B61" s="98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</row>
    <row r="62" spans="1:33" ht="15.75">
      <c r="A62" s="97"/>
      <c r="B62" s="98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</row>
    <row r="63" spans="1:33" ht="15.75">
      <c r="A63" s="97"/>
      <c r="B63" s="98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</row>
    <row r="64" spans="1:33" ht="15.75">
      <c r="A64" s="97"/>
      <c r="B64" s="98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</row>
    <row r="65" spans="1:33" ht="15.75">
      <c r="A65" s="97"/>
      <c r="B65" s="98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</row>
    <row r="66" spans="1:33" ht="15.75">
      <c r="A66" s="97"/>
      <c r="B66" s="98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</row>
    <row r="67" spans="1:33" ht="15.75">
      <c r="A67" s="97"/>
      <c r="B67" s="98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</row>
    <row r="68" spans="1:33" ht="15.75">
      <c r="A68" s="97"/>
      <c r="B68" s="98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</row>
    <row r="69" spans="1:33" ht="15.75">
      <c r="A69" s="97"/>
      <c r="B69" s="98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</row>
    <row r="70" spans="1:33" ht="15.75">
      <c r="A70" s="97"/>
      <c r="B70" s="98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</row>
    <row r="71" spans="1:33" ht="15.75">
      <c r="A71" s="97"/>
      <c r="B71" s="98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</row>
    <row r="72" spans="1:33" ht="15.75">
      <c r="A72" s="97"/>
      <c r="B72" s="98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</row>
    <row r="73" spans="1:33" ht="15.75">
      <c r="A73" s="97"/>
      <c r="B73" s="98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</row>
    <row r="74" spans="1:33" ht="15.75">
      <c r="A74" s="97"/>
      <c r="B74" s="98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</row>
    <row r="75" spans="1:33" ht="15.75">
      <c r="A75" s="97"/>
      <c r="B75" s="98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</row>
    <row r="76" spans="1:33" ht="15.75">
      <c r="A76" s="97"/>
      <c r="B76" s="98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</row>
    <row r="77" spans="1:33" ht="15.75">
      <c r="A77" s="97"/>
      <c r="B77" s="98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</row>
    <row r="78" spans="1:33" ht="15.75">
      <c r="A78" s="97"/>
      <c r="B78" s="98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</row>
    <row r="79" spans="1:33" ht="15.75">
      <c r="A79" s="97"/>
      <c r="B79" s="98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</row>
    <row r="80" spans="1:33" ht="15.75">
      <c r="A80" s="97"/>
      <c r="B80" s="98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</row>
    <row r="82" spans="1:33" ht="17.25" customHeight="1">
      <c r="A82" s="308"/>
      <c r="B82" s="308"/>
      <c r="C82" s="308"/>
      <c r="D82" s="308"/>
      <c r="E82" s="308"/>
      <c r="F82" s="308"/>
      <c r="G82" s="308"/>
      <c r="H82" s="308"/>
      <c r="I82" s="308"/>
      <c r="J82" s="308"/>
      <c r="K82" s="308"/>
      <c r="L82" s="308"/>
      <c r="M82" s="308"/>
      <c r="N82" s="308"/>
      <c r="O82" s="308"/>
      <c r="P82" s="308"/>
      <c r="Q82" s="308"/>
      <c r="R82" s="308"/>
      <c r="S82" s="308"/>
      <c r="T82" s="308"/>
      <c r="U82" s="308"/>
      <c r="V82" s="308"/>
      <c r="W82" s="308"/>
      <c r="X82" s="308"/>
      <c r="Y82" s="308"/>
      <c r="Z82" s="308"/>
      <c r="AA82" s="308"/>
      <c r="AB82" s="308"/>
      <c r="AC82" s="308"/>
      <c r="AD82" s="308"/>
      <c r="AE82" s="308"/>
      <c r="AF82" s="161"/>
      <c r="AG82" s="161"/>
    </row>
  </sheetData>
  <sheetProtection/>
  <mergeCells count="27">
    <mergeCell ref="A82:AE82"/>
    <mergeCell ref="K10:M10"/>
    <mergeCell ref="B9:B11"/>
    <mergeCell ref="C9:C11"/>
    <mergeCell ref="D9:D11"/>
    <mergeCell ref="A33:AU33"/>
    <mergeCell ref="E9:G10"/>
    <mergeCell ref="H9:J10"/>
    <mergeCell ref="K9:S9"/>
    <mergeCell ref="AC10:AD10"/>
    <mergeCell ref="A3:AE3"/>
    <mergeCell ref="A4:AE4"/>
    <mergeCell ref="A6:AE6"/>
    <mergeCell ref="A7:AE7"/>
    <mergeCell ref="A8:AE8"/>
    <mergeCell ref="A9:A11"/>
    <mergeCell ref="T10:U10"/>
    <mergeCell ref="AA10:AB10"/>
    <mergeCell ref="T9:Y9"/>
    <mergeCell ref="Z9:AG9"/>
    <mergeCell ref="AG10:AG11"/>
    <mergeCell ref="AF10:AF11"/>
    <mergeCell ref="AE10:AE11"/>
    <mergeCell ref="V10:W10"/>
    <mergeCell ref="N10:P10"/>
    <mergeCell ref="Q10:S10"/>
    <mergeCell ref="X10:Y10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L20:L26 L28 L30 H27:L27 H14:L18 N27:O27 N14:O18 O20:O26 O28 O30">
      <formula1>900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AO34"/>
  <sheetViews>
    <sheetView view="pageBreakPreview" zoomScale="70" zoomScaleNormal="62" zoomScaleSheetLayoutView="70" workbookViewId="0" topLeftCell="A1">
      <selection activeCell="A34" sqref="A34:AO34"/>
    </sheetView>
  </sheetViews>
  <sheetFormatPr defaultColWidth="9.00390625" defaultRowHeight="12.75" outlineLevelCol="1"/>
  <cols>
    <col min="1" max="1" width="13.00390625" style="1" customWidth="1"/>
    <col min="2" max="2" width="107.25390625" style="1" customWidth="1"/>
    <col min="3" max="3" width="20.00390625" style="1" bestFit="1" customWidth="1"/>
    <col min="4" max="4" width="9.25390625" style="1" bestFit="1" customWidth="1"/>
    <col min="5" max="5" width="8.125" style="1" bestFit="1" customWidth="1"/>
    <col min="6" max="6" width="9.25390625" style="1" bestFit="1" customWidth="1"/>
    <col min="7" max="7" width="8.125" style="1" bestFit="1" customWidth="1"/>
    <col min="8" max="8" width="10.125" style="1" customWidth="1"/>
    <col min="9" max="9" width="11.875" style="1" customWidth="1"/>
    <col min="10" max="10" width="8.125" style="1" bestFit="1" customWidth="1"/>
    <col min="11" max="11" width="4.25390625" style="1" bestFit="1" customWidth="1"/>
    <col min="12" max="17" width="4.25390625" style="1" bestFit="1" customWidth="1" outlineLevel="1"/>
    <col min="18" max="18" width="8.125" style="1" bestFit="1" customWidth="1" outlineLevel="1"/>
    <col min="19" max="19" width="4.25390625" style="1" bestFit="1" customWidth="1" outlineLevel="1"/>
    <col min="20" max="22" width="8.125" style="1" bestFit="1" customWidth="1"/>
    <col min="23" max="23" width="4.25390625" style="1" bestFit="1" customWidth="1"/>
    <col min="24" max="25" width="8.125" style="1" bestFit="1" customWidth="1"/>
    <col min="26" max="26" width="12.00390625" style="1" customWidth="1"/>
    <col min="27" max="27" width="11.625" style="1" customWidth="1"/>
    <col min="28" max="28" width="9.25390625" style="1" bestFit="1" customWidth="1"/>
    <col min="29" max="29" width="8.875" style="1" customWidth="1"/>
    <col min="30" max="30" width="9.25390625" style="1" bestFit="1" customWidth="1"/>
    <col min="31" max="31" width="8.125" style="1" bestFit="1" customWidth="1"/>
    <col min="32" max="32" width="11.00390625" style="1" customWidth="1"/>
    <col min="33" max="33" width="10.375" style="1" customWidth="1"/>
    <col min="34" max="34" width="7.75390625" style="1" hidden="1" customWidth="1"/>
    <col min="35" max="35" width="8.00390625" style="1" hidden="1" customWidth="1"/>
    <col min="36" max="36" width="9.00390625" style="1" hidden="1" customWidth="1"/>
    <col min="37" max="37" width="5.75390625" style="1" hidden="1" customWidth="1"/>
    <col min="38" max="38" width="7.75390625" style="1" hidden="1" customWidth="1"/>
    <col min="39" max="39" width="5.75390625" style="1" hidden="1" customWidth="1"/>
    <col min="40" max="43" width="5.75390625" style="1" customWidth="1"/>
    <col min="44" max="16384" width="9.125" style="1" customWidth="1"/>
  </cols>
  <sheetData>
    <row r="1" spans="1:33" ht="18.75">
      <c r="A1" s="14"/>
      <c r="B1" s="100"/>
      <c r="C1" s="100"/>
      <c r="D1" s="15"/>
      <c r="E1" s="15"/>
      <c r="F1" s="15"/>
      <c r="G1" s="15"/>
      <c r="H1" s="15"/>
      <c r="I1" s="15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AB1" s="17"/>
      <c r="AC1" s="44" t="s">
        <v>120</v>
      </c>
      <c r="AD1" s="44"/>
      <c r="AE1" s="44"/>
      <c r="AF1" s="44"/>
      <c r="AG1" s="44"/>
    </row>
    <row r="2" spans="1:33" ht="18.7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AC2" s="3"/>
      <c r="AD2" s="3"/>
      <c r="AE2" s="3"/>
      <c r="AF2" s="3"/>
      <c r="AG2" s="3"/>
    </row>
    <row r="3" spans="1:33" ht="15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</row>
    <row r="4" spans="1:33" ht="15.75">
      <c r="A4" s="313" t="s">
        <v>22</v>
      </c>
      <c r="B4" s="313"/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  <c r="Q4" s="313"/>
      <c r="R4" s="313"/>
      <c r="S4" s="313"/>
      <c r="T4" s="313"/>
      <c r="U4" s="313"/>
      <c r="V4" s="313"/>
      <c r="W4" s="313"/>
      <c r="X4" s="313"/>
      <c r="Y4" s="313"/>
      <c r="Z4" s="101"/>
      <c r="AA4" s="101"/>
      <c r="AB4" s="102"/>
      <c r="AC4" s="102"/>
      <c r="AD4" s="102"/>
      <c r="AE4" s="102"/>
      <c r="AF4" s="102"/>
      <c r="AG4" s="102"/>
    </row>
    <row r="5" spans="1:33" ht="15.75">
      <c r="A5" s="314" t="s">
        <v>68</v>
      </c>
      <c r="B5" s="314"/>
      <c r="C5" s="314"/>
      <c r="D5" s="314"/>
      <c r="E5" s="314"/>
      <c r="F5" s="314"/>
      <c r="G5" s="314"/>
      <c r="H5" s="314"/>
      <c r="I5" s="314"/>
      <c r="J5" s="314"/>
      <c r="K5" s="314"/>
      <c r="L5" s="314"/>
      <c r="M5" s="314"/>
      <c r="N5" s="314"/>
      <c r="O5" s="314"/>
      <c r="P5" s="314"/>
      <c r="Q5" s="314"/>
      <c r="R5" s="314"/>
      <c r="S5" s="314"/>
      <c r="T5" s="314"/>
      <c r="U5" s="314"/>
      <c r="V5" s="314"/>
      <c r="W5" s="314"/>
      <c r="X5" s="314"/>
      <c r="Y5" s="314"/>
      <c r="Z5" s="20"/>
      <c r="AA5" s="20"/>
      <c r="AB5" s="21"/>
      <c r="AC5" s="21"/>
      <c r="AD5" s="21"/>
      <c r="AE5" s="21"/>
      <c r="AF5" s="21"/>
      <c r="AG5" s="21"/>
    </row>
    <row r="6" spans="1:33" ht="15.75">
      <c r="A6" s="14"/>
      <c r="B6" s="103"/>
      <c r="C6" s="103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6"/>
      <c r="AC6" s="16"/>
      <c r="AD6" s="16"/>
      <c r="AE6" s="16"/>
      <c r="AF6" s="16"/>
      <c r="AG6" s="16"/>
    </row>
    <row r="7" spans="1:34" ht="18.75">
      <c r="A7" s="302" t="str">
        <f>'прил.1'!A6</f>
        <v>  "АтомЭнергоСбыт" Курск</v>
      </c>
      <c r="B7" s="302"/>
      <c r="C7" s="302"/>
      <c r="D7" s="302"/>
      <c r="E7" s="302"/>
      <c r="F7" s="302"/>
      <c r="G7" s="302"/>
      <c r="H7" s="302"/>
      <c r="I7" s="302"/>
      <c r="J7" s="302"/>
      <c r="K7" s="302"/>
      <c r="L7" s="302"/>
      <c r="M7" s="302"/>
      <c r="N7" s="302"/>
      <c r="O7" s="302"/>
      <c r="P7" s="302"/>
      <c r="Q7" s="302"/>
      <c r="R7" s="302"/>
      <c r="S7" s="302"/>
      <c r="T7" s="302"/>
      <c r="U7" s="302"/>
      <c r="V7" s="302"/>
      <c r="W7" s="302"/>
      <c r="X7" s="302"/>
      <c r="Y7" s="302"/>
      <c r="Z7" s="162"/>
      <c r="AA7" s="162"/>
      <c r="AB7" s="22"/>
      <c r="AC7" s="22"/>
      <c r="AD7" s="22"/>
      <c r="AE7" s="22"/>
      <c r="AF7" s="22"/>
      <c r="AG7" s="22"/>
      <c r="AH7" s="87"/>
    </row>
    <row r="8" spans="1:34" ht="15.75">
      <c r="A8" s="298" t="s">
        <v>2</v>
      </c>
      <c r="B8" s="298"/>
      <c r="C8" s="298"/>
      <c r="D8" s="298"/>
      <c r="E8" s="298"/>
      <c r="F8" s="298"/>
      <c r="G8" s="298"/>
      <c r="H8" s="298"/>
      <c r="I8" s="298"/>
      <c r="J8" s="298"/>
      <c r="K8" s="298"/>
      <c r="L8" s="298"/>
      <c r="M8" s="298"/>
      <c r="N8" s="298"/>
      <c r="O8" s="298"/>
      <c r="P8" s="298"/>
      <c r="Q8" s="298"/>
      <c r="R8" s="298"/>
      <c r="S8" s="298"/>
      <c r="T8" s="298"/>
      <c r="U8" s="298"/>
      <c r="V8" s="298"/>
      <c r="W8" s="298"/>
      <c r="X8" s="298"/>
      <c r="Y8" s="298"/>
      <c r="Z8" s="93"/>
      <c r="AA8" s="93"/>
      <c r="AB8" s="102"/>
      <c r="AC8" s="102"/>
      <c r="AD8" s="102"/>
      <c r="AE8" s="102"/>
      <c r="AF8" s="102"/>
      <c r="AG8" s="102"/>
      <c r="AH8" s="88"/>
    </row>
    <row r="9" spans="1:33" ht="16.5" thickBot="1">
      <c r="A9" s="315"/>
      <c r="B9" s="315"/>
      <c r="C9" s="315"/>
      <c r="D9" s="315"/>
      <c r="E9" s="315"/>
      <c r="F9" s="315"/>
      <c r="G9" s="315"/>
      <c r="H9" s="315"/>
      <c r="I9" s="315"/>
      <c r="J9" s="315"/>
      <c r="K9" s="315"/>
      <c r="L9" s="315"/>
      <c r="M9" s="315"/>
      <c r="N9" s="315"/>
      <c r="O9" s="315"/>
      <c r="P9" s="315"/>
      <c r="Q9" s="315"/>
      <c r="R9" s="315"/>
      <c r="S9" s="315"/>
      <c r="T9" s="315"/>
      <c r="U9" s="315"/>
      <c r="V9" s="315"/>
      <c r="W9" s="315"/>
      <c r="X9" s="315"/>
      <c r="Y9" s="315"/>
      <c r="Z9" s="111"/>
      <c r="AA9" s="111"/>
      <c r="AB9" s="104"/>
      <c r="AC9" s="104"/>
      <c r="AD9" s="104"/>
      <c r="AE9" s="104"/>
      <c r="AF9" s="104"/>
      <c r="AG9" s="104"/>
    </row>
    <row r="10" spans="1:33" ht="51.75" customHeight="1">
      <c r="A10" s="322" t="s">
        <v>3</v>
      </c>
      <c r="B10" s="324" t="s">
        <v>69</v>
      </c>
      <c r="C10" s="324" t="s">
        <v>70</v>
      </c>
      <c r="D10" s="279" t="s">
        <v>71</v>
      </c>
      <c r="E10" s="280"/>
      <c r="F10" s="280"/>
      <c r="G10" s="280"/>
      <c r="H10" s="280"/>
      <c r="I10" s="281"/>
      <c r="J10" s="334" t="s">
        <v>119</v>
      </c>
      <c r="K10" s="335"/>
      <c r="L10" s="335"/>
      <c r="M10" s="335"/>
      <c r="N10" s="335"/>
      <c r="O10" s="335"/>
      <c r="P10" s="335"/>
      <c r="Q10" s="335"/>
      <c r="R10" s="335"/>
      <c r="S10" s="335"/>
      <c r="T10" s="335"/>
      <c r="U10" s="335"/>
      <c r="V10" s="335"/>
      <c r="W10" s="335"/>
      <c r="X10" s="335"/>
      <c r="Y10" s="335"/>
      <c r="Z10" s="335"/>
      <c r="AA10" s="335"/>
      <c r="AB10" s="335"/>
      <c r="AC10" s="335"/>
      <c r="AD10" s="335"/>
      <c r="AE10" s="335"/>
      <c r="AF10" s="335"/>
      <c r="AG10" s="336"/>
    </row>
    <row r="11" spans="1:33" ht="32.25" customHeight="1">
      <c r="A11" s="323"/>
      <c r="B11" s="325"/>
      <c r="C11" s="325"/>
      <c r="D11" s="282"/>
      <c r="E11" s="283"/>
      <c r="F11" s="283"/>
      <c r="G11" s="283"/>
      <c r="H11" s="283"/>
      <c r="I11" s="284"/>
      <c r="J11" s="317" t="s">
        <v>67</v>
      </c>
      <c r="K11" s="317"/>
      <c r="L11" s="329" t="s">
        <v>149</v>
      </c>
      <c r="M11" s="329"/>
      <c r="N11" s="329" t="s">
        <v>150</v>
      </c>
      <c r="O11" s="329"/>
      <c r="P11" s="329" t="s">
        <v>151</v>
      </c>
      <c r="Q11" s="329"/>
      <c r="R11" s="329" t="s">
        <v>152</v>
      </c>
      <c r="S11" s="329"/>
      <c r="T11" s="331" t="s">
        <v>114</v>
      </c>
      <c r="U11" s="332"/>
      <c r="V11" s="332"/>
      <c r="W11" s="333"/>
      <c r="X11" s="331" t="s">
        <v>148</v>
      </c>
      <c r="Y11" s="332"/>
      <c r="Z11" s="332"/>
      <c r="AA11" s="333"/>
      <c r="AB11" s="318" t="s">
        <v>72</v>
      </c>
      <c r="AC11" s="319"/>
      <c r="AD11" s="319"/>
      <c r="AE11" s="319"/>
      <c r="AF11" s="319"/>
      <c r="AG11" s="320"/>
    </row>
    <row r="12" spans="1:33" ht="69.75" customHeight="1">
      <c r="A12" s="323"/>
      <c r="B12" s="326"/>
      <c r="C12" s="326"/>
      <c r="D12" s="326" t="s">
        <v>11</v>
      </c>
      <c r="E12" s="326"/>
      <c r="F12" s="316" t="s">
        <v>190</v>
      </c>
      <c r="G12" s="316"/>
      <c r="H12" s="316" t="s">
        <v>202</v>
      </c>
      <c r="I12" s="316"/>
      <c r="J12" s="338" t="s">
        <v>121</v>
      </c>
      <c r="K12" s="326"/>
      <c r="L12" s="325" t="s">
        <v>121</v>
      </c>
      <c r="M12" s="326"/>
      <c r="N12" s="325" t="s">
        <v>121</v>
      </c>
      <c r="O12" s="326"/>
      <c r="P12" s="325" t="s">
        <v>121</v>
      </c>
      <c r="Q12" s="326"/>
      <c r="R12" s="325" t="s">
        <v>121</v>
      </c>
      <c r="S12" s="326"/>
      <c r="T12" s="325" t="s">
        <v>121</v>
      </c>
      <c r="U12" s="326"/>
      <c r="V12" s="321" t="s">
        <v>190</v>
      </c>
      <c r="W12" s="330"/>
      <c r="X12" s="325" t="s">
        <v>121</v>
      </c>
      <c r="Y12" s="326"/>
      <c r="Z12" s="321" t="s">
        <v>202</v>
      </c>
      <c r="AA12" s="330"/>
      <c r="AB12" s="326" t="s">
        <v>11</v>
      </c>
      <c r="AC12" s="326"/>
      <c r="AD12" s="316" t="s">
        <v>190</v>
      </c>
      <c r="AE12" s="321"/>
      <c r="AF12" s="316" t="s">
        <v>202</v>
      </c>
      <c r="AG12" s="337"/>
    </row>
    <row r="13" spans="1:33" ht="60.75" customHeight="1">
      <c r="A13" s="323"/>
      <c r="B13" s="327"/>
      <c r="C13" s="328"/>
      <c r="D13" s="7" t="s">
        <v>73</v>
      </c>
      <c r="E13" s="7" t="s">
        <v>74</v>
      </c>
      <c r="F13" s="7" t="s">
        <v>73</v>
      </c>
      <c r="G13" s="7" t="s">
        <v>74</v>
      </c>
      <c r="H13" s="7" t="s">
        <v>73</v>
      </c>
      <c r="I13" s="7" t="s">
        <v>74</v>
      </c>
      <c r="J13" s="7" t="s">
        <v>73</v>
      </c>
      <c r="K13" s="7" t="s">
        <v>74</v>
      </c>
      <c r="L13" s="7" t="s">
        <v>73</v>
      </c>
      <c r="M13" s="7" t="s">
        <v>74</v>
      </c>
      <c r="N13" s="7" t="s">
        <v>73</v>
      </c>
      <c r="O13" s="7" t="s">
        <v>74</v>
      </c>
      <c r="P13" s="7" t="s">
        <v>73</v>
      </c>
      <c r="Q13" s="7" t="s">
        <v>74</v>
      </c>
      <c r="R13" s="7" t="s">
        <v>73</v>
      </c>
      <c r="S13" s="7" t="s">
        <v>74</v>
      </c>
      <c r="T13" s="7" t="s">
        <v>73</v>
      </c>
      <c r="U13" s="7" t="s">
        <v>74</v>
      </c>
      <c r="V13" s="7" t="s">
        <v>73</v>
      </c>
      <c r="W13" s="7" t="s">
        <v>74</v>
      </c>
      <c r="X13" s="7" t="s">
        <v>73</v>
      </c>
      <c r="Y13" s="7" t="s">
        <v>74</v>
      </c>
      <c r="Z13" s="7" t="s">
        <v>73</v>
      </c>
      <c r="AA13" s="7" t="s">
        <v>74</v>
      </c>
      <c r="AB13" s="7" t="s">
        <v>73</v>
      </c>
      <c r="AC13" s="7" t="s">
        <v>74</v>
      </c>
      <c r="AD13" s="7" t="s">
        <v>73</v>
      </c>
      <c r="AE13" s="183" t="s">
        <v>74</v>
      </c>
      <c r="AF13" s="7" t="s">
        <v>73</v>
      </c>
      <c r="AG13" s="248" t="s">
        <v>74</v>
      </c>
    </row>
    <row r="14" spans="1:33" ht="15.75">
      <c r="A14" s="62">
        <v>1</v>
      </c>
      <c r="B14" s="28">
        <f>A14+1</f>
        <v>2</v>
      </c>
      <c r="C14" s="28">
        <f aca="true" t="shared" si="0" ref="C14:AE14">B14+1</f>
        <v>3</v>
      </c>
      <c r="D14" s="28">
        <f t="shared" si="0"/>
        <v>4</v>
      </c>
      <c r="E14" s="28">
        <f t="shared" si="0"/>
        <v>5</v>
      </c>
      <c r="F14" s="28">
        <f t="shared" si="0"/>
        <v>6</v>
      </c>
      <c r="G14" s="28">
        <f t="shared" si="0"/>
        <v>7</v>
      </c>
      <c r="H14" s="28"/>
      <c r="I14" s="28"/>
      <c r="J14" s="28">
        <f>G14+1</f>
        <v>8</v>
      </c>
      <c r="K14" s="28">
        <f t="shared" si="0"/>
        <v>9</v>
      </c>
      <c r="L14" s="28">
        <f t="shared" si="0"/>
        <v>10</v>
      </c>
      <c r="M14" s="28">
        <f t="shared" si="0"/>
        <v>11</v>
      </c>
      <c r="N14" s="28">
        <f t="shared" si="0"/>
        <v>12</v>
      </c>
      <c r="O14" s="28">
        <f t="shared" si="0"/>
        <v>13</v>
      </c>
      <c r="P14" s="28">
        <f t="shared" si="0"/>
        <v>14</v>
      </c>
      <c r="Q14" s="28">
        <f t="shared" si="0"/>
        <v>15</v>
      </c>
      <c r="R14" s="28">
        <f t="shared" si="0"/>
        <v>16</v>
      </c>
      <c r="S14" s="28">
        <f t="shared" si="0"/>
        <v>17</v>
      </c>
      <c r="T14" s="28">
        <f t="shared" si="0"/>
        <v>18</v>
      </c>
      <c r="U14" s="28">
        <f t="shared" si="0"/>
        <v>19</v>
      </c>
      <c r="V14" s="28">
        <f t="shared" si="0"/>
        <v>20</v>
      </c>
      <c r="W14" s="28">
        <f t="shared" si="0"/>
        <v>21</v>
      </c>
      <c r="X14" s="28">
        <f t="shared" si="0"/>
        <v>22</v>
      </c>
      <c r="Y14" s="28">
        <f t="shared" si="0"/>
        <v>23</v>
      </c>
      <c r="Z14" s="28"/>
      <c r="AA14" s="28"/>
      <c r="AB14" s="28">
        <f>Y14+1</f>
        <v>24</v>
      </c>
      <c r="AC14" s="28">
        <f t="shared" si="0"/>
        <v>25</v>
      </c>
      <c r="AD14" s="28">
        <f t="shared" si="0"/>
        <v>26</v>
      </c>
      <c r="AE14" s="28">
        <f t="shared" si="0"/>
        <v>27</v>
      </c>
      <c r="AF14" s="28">
        <f>AE14+1</f>
        <v>28</v>
      </c>
      <c r="AG14" s="28">
        <f>AF14+1</f>
        <v>29</v>
      </c>
    </row>
    <row r="15" spans="1:39" ht="15.75">
      <c r="A15" s="68" t="str">
        <f>'прил.1'!A13</f>
        <v>1.</v>
      </c>
      <c r="B15" s="39" t="s">
        <v>105</v>
      </c>
      <c r="C15" s="32"/>
      <c r="D15" s="29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>
        <f>X15</f>
        <v>0</v>
      </c>
      <c r="AA15" s="6">
        <f aca="true" t="shared" si="1" ref="AA15:AA32">Y15</f>
        <v>0</v>
      </c>
      <c r="AB15" s="6"/>
      <c r="AC15" s="9"/>
      <c r="AD15" s="6"/>
      <c r="AE15" s="174"/>
      <c r="AF15" s="6"/>
      <c r="AG15" s="258"/>
      <c r="AH15" s="36">
        <f>AB15-X15-T15-J15</f>
        <v>0</v>
      </c>
      <c r="AI15" s="36">
        <f>D15-AB15</f>
        <v>0</v>
      </c>
      <c r="AJ15" s="36">
        <f>AF15-H15</f>
        <v>0</v>
      </c>
      <c r="AK15" s="36">
        <f>AG15-I15</f>
        <v>0</v>
      </c>
      <c r="AL15" s="36">
        <f>AF15-Z15-V15-J15</f>
        <v>0</v>
      </c>
      <c r="AM15" s="36">
        <f>AG15-AA15-W15-K15</f>
        <v>0</v>
      </c>
    </row>
    <row r="16" spans="1:39" ht="15.75">
      <c r="A16" s="64" t="str">
        <f>'прил.1'!A14</f>
        <v>1.1.</v>
      </c>
      <c r="B16" s="34" t="str">
        <f>'прил.1'!B14</f>
        <v>Установка шлагбаумов: г.Курск, ул. Энгельса, д.134 </v>
      </c>
      <c r="C16" s="35" t="str">
        <f>'прил.1'!C14</f>
        <v>K_L01</v>
      </c>
      <c r="D16" s="43">
        <f>AB16</f>
        <v>2</v>
      </c>
      <c r="E16" s="6"/>
      <c r="F16" s="6">
        <f>AD16</f>
        <v>0</v>
      </c>
      <c r="G16" s="6">
        <f aca="true" t="shared" si="2" ref="G16:G32">AE16</f>
        <v>0</v>
      </c>
      <c r="H16" s="6">
        <f>AF16</f>
        <v>0</v>
      </c>
      <c r="I16" s="6">
        <f>AG16</f>
        <v>0</v>
      </c>
      <c r="J16" s="6">
        <f>L16+N16+P16+R16</f>
        <v>0</v>
      </c>
      <c r="K16" s="6"/>
      <c r="L16" s="6"/>
      <c r="M16" s="6"/>
      <c r="N16" s="6"/>
      <c r="O16" s="6"/>
      <c r="P16" s="6"/>
      <c r="Q16" s="6"/>
      <c r="R16" s="6"/>
      <c r="S16" s="6"/>
      <c r="T16" s="6">
        <v>2</v>
      </c>
      <c r="U16" s="6"/>
      <c r="V16" s="6"/>
      <c r="W16" s="6"/>
      <c r="X16" s="6"/>
      <c r="Y16" s="6"/>
      <c r="Z16" s="6">
        <f aca="true" t="shared" si="3" ref="Z16:Z32">X16</f>
        <v>0</v>
      </c>
      <c r="AA16" s="6">
        <f t="shared" si="1"/>
        <v>0</v>
      </c>
      <c r="AB16" s="6">
        <f>X16+T16+J16</f>
        <v>2</v>
      </c>
      <c r="AC16" s="9"/>
      <c r="AD16" s="6">
        <f>J16+V16+X16</f>
        <v>0</v>
      </c>
      <c r="AE16" s="174">
        <f aca="true" t="shared" si="4" ref="AE16:AE32">K16+W16+Y16</f>
        <v>0</v>
      </c>
      <c r="AF16" s="6">
        <f>J16+V16+Z16</f>
        <v>0</v>
      </c>
      <c r="AG16" s="258">
        <f aca="true" t="shared" si="5" ref="AG16:AG32">K16+W16+AA16</f>
        <v>0</v>
      </c>
      <c r="AH16" s="36">
        <f>AB16-X16-T16-J16</f>
        <v>0</v>
      </c>
      <c r="AI16" s="36">
        <f>D16-AB16</f>
        <v>0</v>
      </c>
      <c r="AJ16" s="36">
        <f aca="true" t="shared" si="6" ref="AJ16:AK32">AF16-H16</f>
        <v>0</v>
      </c>
      <c r="AK16" s="36">
        <f t="shared" si="6"/>
        <v>0</v>
      </c>
      <c r="AL16" s="36">
        <f aca="true" t="shared" si="7" ref="AL16:AM32">AF16-Z16-V16-J16</f>
        <v>0</v>
      </c>
      <c r="AM16" s="36">
        <f t="shared" si="7"/>
        <v>0</v>
      </c>
    </row>
    <row r="17" spans="1:39" ht="15.75">
      <c r="A17" s="64" t="str">
        <f>'прил.1'!A15</f>
        <v>1.2.</v>
      </c>
      <c r="B17" s="34" t="str">
        <f>'прил.1'!B15</f>
        <v>Модернизация системы контроля и управления доступом: г. Курск, ул. Энгельса, д. 134</v>
      </c>
      <c r="C17" s="35" t="str">
        <f>'прил.1'!C15</f>
        <v>K_L02</v>
      </c>
      <c r="D17" s="43">
        <f>AB17</f>
        <v>1</v>
      </c>
      <c r="E17" s="6"/>
      <c r="F17" s="6">
        <f aca="true" t="shared" si="8" ref="F17:F32">AD17</f>
        <v>0</v>
      </c>
      <c r="G17" s="6">
        <f t="shared" si="2"/>
        <v>0</v>
      </c>
      <c r="H17" s="6">
        <f aca="true" t="shared" si="9" ref="H17:H32">AF17</f>
        <v>0</v>
      </c>
      <c r="I17" s="6">
        <f aca="true" t="shared" si="10" ref="I17:I32">AG17</f>
        <v>0</v>
      </c>
      <c r="J17" s="6">
        <f>L17+N17+P17+R17</f>
        <v>0</v>
      </c>
      <c r="K17" s="6"/>
      <c r="L17" s="6"/>
      <c r="M17" s="6"/>
      <c r="N17" s="6"/>
      <c r="O17" s="6"/>
      <c r="P17" s="6"/>
      <c r="Q17" s="6"/>
      <c r="R17" s="6"/>
      <c r="S17" s="6"/>
      <c r="T17" s="6">
        <v>1</v>
      </c>
      <c r="U17" s="6"/>
      <c r="V17" s="6"/>
      <c r="W17" s="6"/>
      <c r="X17" s="6"/>
      <c r="Y17" s="6"/>
      <c r="Z17" s="6">
        <f t="shared" si="3"/>
        <v>0</v>
      </c>
      <c r="AA17" s="6">
        <f t="shared" si="1"/>
        <v>0</v>
      </c>
      <c r="AB17" s="6">
        <f>X17+T17+J17</f>
        <v>1</v>
      </c>
      <c r="AC17" s="9"/>
      <c r="AD17" s="6">
        <f aca="true" t="shared" si="11" ref="AD17:AD32">J17+V17+X17</f>
        <v>0</v>
      </c>
      <c r="AE17" s="174">
        <f t="shared" si="4"/>
        <v>0</v>
      </c>
      <c r="AF17" s="6">
        <f aca="true" t="shared" si="12" ref="AF17:AF32">J17+V17+Z17</f>
        <v>0</v>
      </c>
      <c r="AG17" s="258">
        <f t="shared" si="5"/>
        <v>0</v>
      </c>
      <c r="AH17" s="36">
        <f aca="true" t="shared" si="13" ref="AH17:AH22">AB17-X17-T17-J17</f>
        <v>0</v>
      </c>
      <c r="AI17" s="36">
        <f aca="true" t="shared" si="14" ref="AI17:AI22">D17-AB17</f>
        <v>0</v>
      </c>
      <c r="AJ17" s="36">
        <f t="shared" si="6"/>
        <v>0</v>
      </c>
      <c r="AK17" s="36">
        <f t="shared" si="6"/>
        <v>0</v>
      </c>
      <c r="AL17" s="36">
        <f t="shared" si="7"/>
        <v>0</v>
      </c>
      <c r="AM17" s="36">
        <f t="shared" si="7"/>
        <v>0</v>
      </c>
    </row>
    <row r="18" spans="1:39" ht="15.75">
      <c r="A18" s="64" t="str">
        <f>'прил.1'!A16</f>
        <v>1.3.</v>
      </c>
      <c r="B18" s="34" t="str">
        <f>'прил.1'!B16</f>
        <v>Система видеонаблюдения: г. Курск, ул. Энгельса, д. 134</v>
      </c>
      <c r="C18" s="35" t="str">
        <f>'прил.1'!C16</f>
        <v>K_L03</v>
      </c>
      <c r="D18" s="43">
        <f>AB18</f>
        <v>1</v>
      </c>
      <c r="E18" s="6"/>
      <c r="F18" s="6">
        <f t="shared" si="8"/>
        <v>1</v>
      </c>
      <c r="G18" s="6">
        <f t="shared" si="2"/>
        <v>0</v>
      </c>
      <c r="H18" s="6">
        <f t="shared" si="9"/>
        <v>1</v>
      </c>
      <c r="I18" s="6">
        <f t="shared" si="10"/>
        <v>0</v>
      </c>
      <c r="J18" s="6">
        <f>L18+N18+P18+R18</f>
        <v>0</v>
      </c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>
        <v>1</v>
      </c>
      <c r="Y18" s="6"/>
      <c r="Z18" s="6">
        <f t="shared" si="3"/>
        <v>1</v>
      </c>
      <c r="AA18" s="6">
        <f t="shared" si="1"/>
        <v>0</v>
      </c>
      <c r="AB18" s="6">
        <f>X18+T18+J18</f>
        <v>1</v>
      </c>
      <c r="AC18" s="9"/>
      <c r="AD18" s="6">
        <f t="shared" si="11"/>
        <v>1</v>
      </c>
      <c r="AE18" s="174">
        <f t="shared" si="4"/>
        <v>0</v>
      </c>
      <c r="AF18" s="6">
        <f t="shared" si="12"/>
        <v>1</v>
      </c>
      <c r="AG18" s="258">
        <f t="shared" si="5"/>
        <v>0</v>
      </c>
      <c r="AH18" s="36">
        <f t="shared" si="13"/>
        <v>0</v>
      </c>
      <c r="AI18" s="36">
        <f t="shared" si="14"/>
        <v>0</v>
      </c>
      <c r="AJ18" s="36">
        <f t="shared" si="6"/>
        <v>0</v>
      </c>
      <c r="AK18" s="36">
        <f t="shared" si="6"/>
        <v>0</v>
      </c>
      <c r="AL18" s="36">
        <f t="shared" si="7"/>
        <v>0</v>
      </c>
      <c r="AM18" s="36">
        <f t="shared" si="7"/>
        <v>0</v>
      </c>
    </row>
    <row r="19" spans="1:39" ht="15.75">
      <c r="A19" s="64" t="str">
        <f>'прил.1'!A17</f>
        <v>1.4.</v>
      </c>
      <c r="B19" s="34" t="str">
        <f>'прил.1'!B17</f>
        <v>Охранно-пожарная сигнализация в участке </v>
      </c>
      <c r="C19" s="35" t="str">
        <f>'прил.1'!C17</f>
        <v>K_L04</v>
      </c>
      <c r="D19" s="43">
        <f>AB19</f>
        <v>12</v>
      </c>
      <c r="E19" s="6"/>
      <c r="F19" s="6">
        <f t="shared" si="8"/>
        <v>4</v>
      </c>
      <c r="G19" s="6">
        <f t="shared" si="2"/>
        <v>0</v>
      </c>
      <c r="H19" s="6">
        <f t="shared" si="9"/>
        <v>4</v>
      </c>
      <c r="I19" s="6">
        <f t="shared" si="10"/>
        <v>0</v>
      </c>
      <c r="J19" s="6">
        <f>L19+N19+P19+R19</f>
        <v>0</v>
      </c>
      <c r="K19" s="6"/>
      <c r="L19" s="6"/>
      <c r="M19" s="6"/>
      <c r="N19" s="6"/>
      <c r="O19" s="6"/>
      <c r="P19" s="6"/>
      <c r="Q19" s="6"/>
      <c r="R19" s="6"/>
      <c r="S19" s="6"/>
      <c r="T19" s="6">
        <v>8</v>
      </c>
      <c r="U19" s="6"/>
      <c r="V19" s="6"/>
      <c r="W19" s="6"/>
      <c r="X19" s="6">
        <v>4</v>
      </c>
      <c r="Y19" s="6"/>
      <c r="Z19" s="6">
        <f t="shared" si="3"/>
        <v>4</v>
      </c>
      <c r="AA19" s="6">
        <f t="shared" si="1"/>
        <v>0</v>
      </c>
      <c r="AB19" s="6">
        <f>X19+T19+J19</f>
        <v>12</v>
      </c>
      <c r="AC19" s="9"/>
      <c r="AD19" s="6">
        <f t="shared" si="11"/>
        <v>4</v>
      </c>
      <c r="AE19" s="174">
        <f t="shared" si="4"/>
        <v>0</v>
      </c>
      <c r="AF19" s="6">
        <f t="shared" si="12"/>
        <v>4</v>
      </c>
      <c r="AG19" s="258">
        <f t="shared" si="5"/>
        <v>0</v>
      </c>
      <c r="AH19" s="36">
        <f t="shared" si="13"/>
        <v>0</v>
      </c>
      <c r="AI19" s="36">
        <f t="shared" si="14"/>
        <v>0</v>
      </c>
      <c r="AJ19" s="36">
        <f t="shared" si="6"/>
        <v>0</v>
      </c>
      <c r="AK19" s="36">
        <f t="shared" si="6"/>
        <v>0</v>
      </c>
      <c r="AL19" s="36">
        <f t="shared" si="7"/>
        <v>0</v>
      </c>
      <c r="AM19" s="36">
        <f t="shared" si="7"/>
        <v>0</v>
      </c>
    </row>
    <row r="20" spans="1:39" ht="15.75">
      <c r="A20" s="64" t="str">
        <f>'прил.1'!A18</f>
        <v>1.5.</v>
      </c>
      <c r="B20" s="34" t="str">
        <f>'прил.1'!B18</f>
        <v>Реализация мероприятий по соответствию бренд-буку</v>
      </c>
      <c r="C20" s="35" t="str">
        <f>'прил.1'!C18</f>
        <v>L_КАЭС.01</v>
      </c>
      <c r="D20" s="43">
        <f>AB20</f>
        <v>56</v>
      </c>
      <c r="E20" s="6"/>
      <c r="F20" s="6">
        <f t="shared" si="8"/>
        <v>18</v>
      </c>
      <c r="G20" s="6">
        <f t="shared" si="2"/>
        <v>0</v>
      </c>
      <c r="H20" s="6">
        <f t="shared" si="9"/>
        <v>18</v>
      </c>
      <c r="I20" s="6">
        <f t="shared" si="10"/>
        <v>0</v>
      </c>
      <c r="J20" s="6">
        <f>L20+N20+P20+R20</f>
        <v>0</v>
      </c>
      <c r="K20" s="6"/>
      <c r="L20" s="6"/>
      <c r="M20" s="6"/>
      <c r="N20" s="6"/>
      <c r="O20" s="6"/>
      <c r="P20" s="6"/>
      <c r="Q20" s="6"/>
      <c r="R20" s="6"/>
      <c r="S20" s="6"/>
      <c r="T20" s="6">
        <v>38</v>
      </c>
      <c r="U20" s="6"/>
      <c r="V20" s="6"/>
      <c r="W20" s="6"/>
      <c r="X20" s="6">
        <v>18</v>
      </c>
      <c r="Y20" s="6"/>
      <c r="Z20" s="6">
        <f t="shared" si="3"/>
        <v>18</v>
      </c>
      <c r="AA20" s="6">
        <f t="shared" si="1"/>
        <v>0</v>
      </c>
      <c r="AB20" s="6">
        <f>X20+T20+J20</f>
        <v>56</v>
      </c>
      <c r="AC20" s="9"/>
      <c r="AD20" s="6">
        <f t="shared" si="11"/>
        <v>18</v>
      </c>
      <c r="AE20" s="174">
        <f t="shared" si="4"/>
        <v>0</v>
      </c>
      <c r="AF20" s="6">
        <f t="shared" si="12"/>
        <v>18</v>
      </c>
      <c r="AG20" s="258">
        <f t="shared" si="5"/>
        <v>0</v>
      </c>
      <c r="AH20" s="36">
        <f t="shared" si="13"/>
        <v>0</v>
      </c>
      <c r="AI20" s="36">
        <f t="shared" si="14"/>
        <v>0</v>
      </c>
      <c r="AJ20" s="36">
        <f t="shared" si="6"/>
        <v>0</v>
      </c>
      <c r="AK20" s="36">
        <f t="shared" si="6"/>
        <v>0</v>
      </c>
      <c r="AL20" s="36">
        <f t="shared" si="7"/>
        <v>0</v>
      </c>
      <c r="AM20" s="36">
        <f t="shared" si="7"/>
        <v>0</v>
      </c>
    </row>
    <row r="21" spans="1:39" ht="15.75">
      <c r="A21" s="68" t="str">
        <f>'прил.1'!A19</f>
        <v>2.</v>
      </c>
      <c r="B21" s="115" t="s">
        <v>106</v>
      </c>
      <c r="C21" s="112"/>
      <c r="D21" s="43"/>
      <c r="E21" s="9"/>
      <c r="F21" s="9">
        <f t="shared" si="8"/>
        <v>0</v>
      </c>
      <c r="G21" s="9">
        <f t="shared" si="2"/>
        <v>0</v>
      </c>
      <c r="H21" s="9">
        <f t="shared" si="9"/>
        <v>0</v>
      </c>
      <c r="I21" s="9">
        <f t="shared" si="10"/>
        <v>0</v>
      </c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>
        <f t="shared" si="3"/>
        <v>0</v>
      </c>
      <c r="AA21" s="9">
        <f t="shared" si="1"/>
        <v>0</v>
      </c>
      <c r="AB21" s="9"/>
      <c r="AC21" s="9"/>
      <c r="AD21" s="9">
        <f t="shared" si="11"/>
        <v>0</v>
      </c>
      <c r="AE21" s="174">
        <f t="shared" si="4"/>
        <v>0</v>
      </c>
      <c r="AF21" s="9">
        <f t="shared" si="12"/>
        <v>0</v>
      </c>
      <c r="AG21" s="258">
        <f t="shared" si="5"/>
        <v>0</v>
      </c>
      <c r="AH21" s="36">
        <f t="shared" si="13"/>
        <v>0</v>
      </c>
      <c r="AI21" s="36">
        <f t="shared" si="14"/>
        <v>0</v>
      </c>
      <c r="AJ21" s="36">
        <f t="shared" si="6"/>
        <v>0</v>
      </c>
      <c r="AK21" s="36">
        <f t="shared" si="6"/>
        <v>0</v>
      </c>
      <c r="AL21" s="36">
        <f t="shared" si="7"/>
        <v>0</v>
      </c>
      <c r="AM21" s="36">
        <f t="shared" si="7"/>
        <v>0</v>
      </c>
    </row>
    <row r="22" spans="1:39" ht="15" customHeight="1">
      <c r="A22" s="64" t="str">
        <f>'прил.1'!A20</f>
        <v>2.1.</v>
      </c>
      <c r="B22" s="34" t="str">
        <f>'прил.1'!B20</f>
        <v>Коммутатор Cisco</v>
      </c>
      <c r="C22" s="35" t="str">
        <f>'прил.1'!C20</f>
        <v>K_L05</v>
      </c>
      <c r="D22" s="43">
        <f aca="true" t="shared" si="15" ref="D22:D28">AB22</f>
        <v>123</v>
      </c>
      <c r="E22" s="6"/>
      <c r="F22" s="6">
        <f t="shared" si="8"/>
        <v>0</v>
      </c>
      <c r="G22" s="6">
        <f t="shared" si="2"/>
        <v>0</v>
      </c>
      <c r="H22" s="6">
        <f t="shared" si="9"/>
        <v>0</v>
      </c>
      <c r="I22" s="6">
        <f t="shared" si="10"/>
        <v>0</v>
      </c>
      <c r="J22" s="6">
        <f>L22+N22+P22+R22</f>
        <v>0</v>
      </c>
      <c r="K22" s="6"/>
      <c r="L22" s="6"/>
      <c r="M22" s="6"/>
      <c r="N22" s="6"/>
      <c r="O22" s="6"/>
      <c r="P22" s="6"/>
      <c r="Q22" s="6"/>
      <c r="R22" s="6"/>
      <c r="S22" s="6"/>
      <c r="T22" s="6">
        <v>123</v>
      </c>
      <c r="U22" s="6"/>
      <c r="V22" s="6"/>
      <c r="W22" s="6"/>
      <c r="X22" s="6">
        <v>0</v>
      </c>
      <c r="Y22" s="6"/>
      <c r="Z22" s="6">
        <f t="shared" si="3"/>
        <v>0</v>
      </c>
      <c r="AA22" s="6">
        <f t="shared" si="1"/>
        <v>0</v>
      </c>
      <c r="AB22" s="43">
        <f aca="true" t="shared" si="16" ref="AB22:AB28">X22+T22+J22</f>
        <v>123</v>
      </c>
      <c r="AC22" s="9"/>
      <c r="AD22" s="43">
        <f t="shared" si="11"/>
        <v>0</v>
      </c>
      <c r="AE22" s="174">
        <f t="shared" si="4"/>
        <v>0</v>
      </c>
      <c r="AF22" s="43">
        <f t="shared" si="12"/>
        <v>0</v>
      </c>
      <c r="AG22" s="258">
        <f t="shared" si="5"/>
        <v>0</v>
      </c>
      <c r="AH22" s="36">
        <f t="shared" si="13"/>
        <v>0</v>
      </c>
      <c r="AI22" s="36">
        <f t="shared" si="14"/>
        <v>0</v>
      </c>
      <c r="AJ22" s="36">
        <f t="shared" si="6"/>
        <v>0</v>
      </c>
      <c r="AK22" s="36">
        <f t="shared" si="6"/>
        <v>0</v>
      </c>
      <c r="AL22" s="36">
        <f t="shared" si="7"/>
        <v>0</v>
      </c>
      <c r="AM22" s="36">
        <f t="shared" si="7"/>
        <v>0</v>
      </c>
    </row>
    <row r="23" spans="1:39" ht="15.75">
      <c r="A23" s="64" t="str">
        <f>'прил.1'!A21</f>
        <v>2.2.</v>
      </c>
      <c r="B23" s="34" t="str">
        <f>'прил.1'!B21</f>
        <v>Приобретение оргтехники</v>
      </c>
      <c r="C23" s="35" t="str">
        <f>'прил.1'!C21</f>
        <v>K_L06</v>
      </c>
      <c r="D23" s="43">
        <f>AB23</f>
        <v>202</v>
      </c>
      <c r="E23" s="6"/>
      <c r="F23" s="6">
        <f t="shared" si="8"/>
        <v>202</v>
      </c>
      <c r="G23" s="6">
        <f t="shared" si="2"/>
        <v>0</v>
      </c>
      <c r="H23" s="6">
        <f t="shared" si="9"/>
        <v>202</v>
      </c>
      <c r="I23" s="6">
        <f t="shared" si="10"/>
        <v>0</v>
      </c>
      <c r="J23" s="6">
        <f>L23+N23+P23+R23</f>
        <v>0</v>
      </c>
      <c r="K23" s="6"/>
      <c r="L23" s="6"/>
      <c r="M23" s="6"/>
      <c r="N23" s="6"/>
      <c r="O23" s="6"/>
      <c r="P23" s="6"/>
      <c r="Q23" s="6"/>
      <c r="R23" s="6"/>
      <c r="S23" s="6"/>
      <c r="T23" s="6">
        <v>0</v>
      </c>
      <c r="U23" s="6"/>
      <c r="V23" s="6"/>
      <c r="W23" s="6"/>
      <c r="X23" s="6">
        <v>202</v>
      </c>
      <c r="Y23" s="6"/>
      <c r="Z23" s="6">
        <f t="shared" si="3"/>
        <v>202</v>
      </c>
      <c r="AA23" s="6">
        <f t="shared" si="1"/>
        <v>0</v>
      </c>
      <c r="AB23" s="43">
        <f t="shared" si="16"/>
        <v>202</v>
      </c>
      <c r="AC23" s="9"/>
      <c r="AD23" s="43">
        <f t="shared" si="11"/>
        <v>202</v>
      </c>
      <c r="AE23" s="174">
        <f t="shared" si="4"/>
        <v>0</v>
      </c>
      <c r="AF23" s="43">
        <f t="shared" si="12"/>
        <v>202</v>
      </c>
      <c r="AG23" s="258">
        <f t="shared" si="5"/>
        <v>0</v>
      </c>
      <c r="AH23" s="36">
        <f aca="true" t="shared" si="17" ref="AH23:AH30">AB23-X23-T23-J23</f>
        <v>0</v>
      </c>
      <c r="AI23" s="36">
        <f aca="true" t="shared" si="18" ref="AI23:AI30">D23-AB23</f>
        <v>0</v>
      </c>
      <c r="AJ23" s="36">
        <f t="shared" si="6"/>
        <v>0</v>
      </c>
      <c r="AK23" s="36">
        <f t="shared" si="6"/>
        <v>0</v>
      </c>
      <c r="AL23" s="36">
        <f t="shared" si="7"/>
        <v>0</v>
      </c>
      <c r="AM23" s="36">
        <f t="shared" si="7"/>
        <v>0</v>
      </c>
    </row>
    <row r="24" spans="1:39" ht="15.75">
      <c r="A24" s="64" t="str">
        <f>'прил.1'!A22</f>
        <v>2.3.</v>
      </c>
      <c r="B24" s="34" t="str">
        <f>'прил.1'!B22</f>
        <v>Система хранения данных (СХД) Lenovo Storage V3700 V2 SFF Control Enclosure (6535C2D)</v>
      </c>
      <c r="C24" s="35" t="str">
        <f>'прил.1'!C22</f>
        <v>K_L07</v>
      </c>
      <c r="D24" s="43">
        <f t="shared" si="15"/>
        <v>2</v>
      </c>
      <c r="E24" s="6"/>
      <c r="F24" s="6">
        <f t="shared" si="8"/>
        <v>0</v>
      </c>
      <c r="G24" s="6">
        <f t="shared" si="2"/>
        <v>0</v>
      </c>
      <c r="H24" s="6">
        <f t="shared" si="9"/>
        <v>0</v>
      </c>
      <c r="I24" s="6">
        <f t="shared" si="10"/>
        <v>0</v>
      </c>
      <c r="J24" s="6">
        <f>L24+N24+P24+R24</f>
        <v>0</v>
      </c>
      <c r="K24" s="6"/>
      <c r="L24" s="6"/>
      <c r="M24" s="6"/>
      <c r="N24" s="6"/>
      <c r="O24" s="6"/>
      <c r="P24" s="6"/>
      <c r="Q24" s="6"/>
      <c r="R24" s="6"/>
      <c r="S24" s="6"/>
      <c r="T24" s="6">
        <v>2</v>
      </c>
      <c r="U24" s="6"/>
      <c r="V24" s="6"/>
      <c r="W24" s="6"/>
      <c r="X24" s="6"/>
      <c r="Y24" s="6"/>
      <c r="Z24" s="6">
        <f t="shared" si="3"/>
        <v>0</v>
      </c>
      <c r="AA24" s="6">
        <f t="shared" si="1"/>
        <v>0</v>
      </c>
      <c r="AB24" s="43">
        <f t="shared" si="16"/>
        <v>2</v>
      </c>
      <c r="AC24" s="9"/>
      <c r="AD24" s="43">
        <f t="shared" si="11"/>
        <v>0</v>
      </c>
      <c r="AE24" s="174">
        <f t="shared" si="4"/>
        <v>0</v>
      </c>
      <c r="AF24" s="43">
        <f t="shared" si="12"/>
        <v>0</v>
      </c>
      <c r="AG24" s="258">
        <f t="shared" si="5"/>
        <v>0</v>
      </c>
      <c r="AH24" s="36">
        <f t="shared" si="17"/>
        <v>0</v>
      </c>
      <c r="AI24" s="36">
        <f t="shared" si="18"/>
        <v>0</v>
      </c>
      <c r="AJ24" s="36">
        <f t="shared" si="6"/>
        <v>0</v>
      </c>
      <c r="AK24" s="36">
        <f t="shared" si="6"/>
        <v>0</v>
      </c>
      <c r="AL24" s="36">
        <f t="shared" si="7"/>
        <v>0</v>
      </c>
      <c r="AM24" s="36">
        <f t="shared" si="7"/>
        <v>0</v>
      </c>
    </row>
    <row r="25" spans="1:39" ht="15.75">
      <c r="A25" s="64" t="str">
        <f>'прил.1'!A23</f>
        <v>2.4.</v>
      </c>
      <c r="B25" s="34" t="str">
        <f>'прил.1'!B23</f>
        <v>ИБП APC SRC2KI Smart-UPS RC 2000VA 1600W</v>
      </c>
      <c r="C25" s="35" t="str">
        <f>'прил.1'!C23</f>
        <v>K_01</v>
      </c>
      <c r="D25" s="43">
        <f t="shared" si="15"/>
        <v>16</v>
      </c>
      <c r="E25" s="6"/>
      <c r="F25" s="6">
        <f t="shared" si="8"/>
        <v>0</v>
      </c>
      <c r="G25" s="6">
        <f t="shared" si="2"/>
        <v>0</v>
      </c>
      <c r="H25" s="6">
        <f t="shared" si="9"/>
        <v>0</v>
      </c>
      <c r="I25" s="6">
        <f t="shared" si="10"/>
        <v>0</v>
      </c>
      <c r="J25" s="6"/>
      <c r="K25" s="6"/>
      <c r="L25" s="6"/>
      <c r="M25" s="6"/>
      <c r="N25" s="6"/>
      <c r="O25" s="6"/>
      <c r="P25" s="6"/>
      <c r="Q25" s="6"/>
      <c r="R25" s="6"/>
      <c r="S25" s="6"/>
      <c r="T25" s="6">
        <v>16</v>
      </c>
      <c r="U25" s="6"/>
      <c r="V25" s="6"/>
      <c r="W25" s="6"/>
      <c r="X25" s="6"/>
      <c r="Y25" s="6"/>
      <c r="Z25" s="6">
        <f t="shared" si="3"/>
        <v>0</v>
      </c>
      <c r="AA25" s="6">
        <f t="shared" si="1"/>
        <v>0</v>
      </c>
      <c r="AB25" s="6">
        <f t="shared" si="16"/>
        <v>16</v>
      </c>
      <c r="AC25" s="9"/>
      <c r="AD25" s="6">
        <f t="shared" si="11"/>
        <v>0</v>
      </c>
      <c r="AE25" s="174">
        <f t="shared" si="4"/>
        <v>0</v>
      </c>
      <c r="AF25" s="6">
        <f t="shared" si="12"/>
        <v>0</v>
      </c>
      <c r="AG25" s="258">
        <f t="shared" si="5"/>
        <v>0</v>
      </c>
      <c r="AH25" s="36">
        <f t="shared" si="17"/>
        <v>0</v>
      </c>
      <c r="AI25" s="36">
        <f t="shared" si="18"/>
        <v>0</v>
      </c>
      <c r="AJ25" s="36">
        <f t="shared" si="6"/>
        <v>0</v>
      </c>
      <c r="AK25" s="36">
        <f t="shared" si="6"/>
        <v>0</v>
      </c>
      <c r="AL25" s="36">
        <f t="shared" si="7"/>
        <v>0</v>
      </c>
      <c r="AM25" s="36">
        <f t="shared" si="7"/>
        <v>0</v>
      </c>
    </row>
    <row r="26" spans="1:39" ht="15.75">
      <c r="A26" s="64" t="str">
        <f>'прил.1'!A24</f>
        <v>2.5.</v>
      </c>
      <c r="B26" s="34" t="str">
        <f>'прил.1'!B24</f>
        <v>Ленточная библиотека HPE STOREEVER MSL2024 LTO-7 15000 SAS (P9G69A</v>
      </c>
      <c r="C26" s="35" t="str">
        <f>'прил.1'!C24</f>
        <v>K_02</v>
      </c>
      <c r="D26" s="43">
        <f t="shared" si="15"/>
        <v>1</v>
      </c>
      <c r="E26" s="6"/>
      <c r="F26" s="6">
        <f t="shared" si="8"/>
        <v>0</v>
      </c>
      <c r="G26" s="6">
        <f t="shared" si="2"/>
        <v>0</v>
      </c>
      <c r="H26" s="6">
        <f t="shared" si="9"/>
        <v>0</v>
      </c>
      <c r="I26" s="6">
        <f t="shared" si="10"/>
        <v>0</v>
      </c>
      <c r="J26" s="6"/>
      <c r="K26" s="6"/>
      <c r="L26" s="6"/>
      <c r="M26" s="6"/>
      <c r="N26" s="6"/>
      <c r="O26" s="6"/>
      <c r="P26" s="6"/>
      <c r="Q26" s="6"/>
      <c r="R26" s="6"/>
      <c r="S26" s="6"/>
      <c r="T26" s="6">
        <v>1</v>
      </c>
      <c r="U26" s="6"/>
      <c r="V26" s="6"/>
      <c r="W26" s="6"/>
      <c r="X26" s="6"/>
      <c r="Y26" s="6"/>
      <c r="Z26" s="6">
        <f t="shared" si="3"/>
        <v>0</v>
      </c>
      <c r="AA26" s="6">
        <f t="shared" si="1"/>
        <v>0</v>
      </c>
      <c r="AB26" s="6">
        <f t="shared" si="16"/>
        <v>1</v>
      </c>
      <c r="AC26" s="9"/>
      <c r="AD26" s="6">
        <f t="shared" si="11"/>
        <v>0</v>
      </c>
      <c r="AE26" s="174">
        <f t="shared" si="4"/>
        <v>0</v>
      </c>
      <c r="AF26" s="6">
        <f t="shared" si="12"/>
        <v>0</v>
      </c>
      <c r="AG26" s="258">
        <f t="shared" si="5"/>
        <v>0</v>
      </c>
      <c r="AH26" s="36">
        <f t="shared" si="17"/>
        <v>0</v>
      </c>
      <c r="AI26" s="36">
        <f t="shared" si="18"/>
        <v>0</v>
      </c>
      <c r="AJ26" s="36">
        <f t="shared" si="6"/>
        <v>0</v>
      </c>
      <c r="AK26" s="36">
        <f t="shared" si="6"/>
        <v>0</v>
      </c>
      <c r="AL26" s="36">
        <f t="shared" si="7"/>
        <v>0</v>
      </c>
      <c r="AM26" s="36">
        <f t="shared" si="7"/>
        <v>0</v>
      </c>
    </row>
    <row r="27" spans="1:39" ht="15.75">
      <c r="A27" s="128" t="str">
        <f>'прил.1'!A25</f>
        <v>2.6.</v>
      </c>
      <c r="B27" s="132" t="str">
        <f>'прил.1'!B25</f>
        <v>Система хранения данных (СХД) HPE MSA 1050 8Gb Fibre Channel Dual Controller SFF Storage (Q2R19A)</v>
      </c>
      <c r="C27" s="133" t="str">
        <f>'прил.1'!C25</f>
        <v>K_03</v>
      </c>
      <c r="D27" s="149">
        <f t="shared" si="15"/>
        <v>108</v>
      </c>
      <c r="E27" s="6"/>
      <c r="F27" s="6">
        <f t="shared" si="8"/>
        <v>0</v>
      </c>
      <c r="G27" s="6">
        <f t="shared" si="2"/>
        <v>0</v>
      </c>
      <c r="H27" s="6">
        <f t="shared" si="9"/>
        <v>0</v>
      </c>
      <c r="I27" s="6">
        <f t="shared" si="10"/>
        <v>0</v>
      </c>
      <c r="J27" s="6"/>
      <c r="K27" s="6"/>
      <c r="L27" s="6"/>
      <c r="M27" s="6"/>
      <c r="N27" s="6"/>
      <c r="O27" s="6"/>
      <c r="P27" s="6"/>
      <c r="Q27" s="6"/>
      <c r="R27" s="6"/>
      <c r="S27" s="6"/>
      <c r="T27" s="6">
        <v>108</v>
      </c>
      <c r="U27" s="6"/>
      <c r="V27" s="6"/>
      <c r="W27" s="6"/>
      <c r="X27" s="6"/>
      <c r="Y27" s="6"/>
      <c r="Z27" s="6">
        <f t="shared" si="3"/>
        <v>0</v>
      </c>
      <c r="AA27" s="6">
        <f t="shared" si="1"/>
        <v>0</v>
      </c>
      <c r="AB27" s="6">
        <f t="shared" si="16"/>
        <v>108</v>
      </c>
      <c r="AC27" s="9"/>
      <c r="AD27" s="6">
        <f t="shared" si="11"/>
        <v>0</v>
      </c>
      <c r="AE27" s="174">
        <f t="shared" si="4"/>
        <v>0</v>
      </c>
      <c r="AF27" s="6">
        <f t="shared" si="12"/>
        <v>0</v>
      </c>
      <c r="AG27" s="258">
        <f t="shared" si="5"/>
        <v>0</v>
      </c>
      <c r="AH27" s="36">
        <f t="shared" si="17"/>
        <v>0</v>
      </c>
      <c r="AI27" s="36">
        <f t="shared" si="18"/>
        <v>0</v>
      </c>
      <c r="AJ27" s="36">
        <f t="shared" si="6"/>
        <v>0</v>
      </c>
      <c r="AK27" s="36">
        <f t="shared" si="6"/>
        <v>0</v>
      </c>
      <c r="AL27" s="36">
        <f t="shared" si="7"/>
        <v>0</v>
      </c>
      <c r="AM27" s="36">
        <f t="shared" si="7"/>
        <v>0</v>
      </c>
    </row>
    <row r="28" spans="1:39" ht="15.75">
      <c r="A28" s="128" t="str">
        <f>'прил.1'!A26</f>
        <v>2.7.</v>
      </c>
      <c r="B28" s="132" t="str">
        <f>'прил.1'!B26</f>
        <v>Моноблок 23.8" HP 24-df1008ur (2Y0P0EA)</v>
      </c>
      <c r="C28" s="133" t="str">
        <f>'прил.1'!C18</f>
        <v>L_КАЭС.01</v>
      </c>
      <c r="D28" s="149">
        <f t="shared" si="15"/>
        <v>220</v>
      </c>
      <c r="E28" s="6"/>
      <c r="F28" s="6">
        <f t="shared" si="8"/>
        <v>110</v>
      </c>
      <c r="G28" s="6">
        <f t="shared" si="2"/>
        <v>0</v>
      </c>
      <c r="H28" s="6">
        <f t="shared" si="9"/>
        <v>110</v>
      </c>
      <c r="I28" s="6">
        <f t="shared" si="10"/>
        <v>0</v>
      </c>
      <c r="J28" s="6"/>
      <c r="K28" s="6"/>
      <c r="L28" s="6"/>
      <c r="M28" s="6"/>
      <c r="N28" s="6"/>
      <c r="O28" s="6"/>
      <c r="P28" s="6"/>
      <c r="Q28" s="6"/>
      <c r="R28" s="6"/>
      <c r="S28" s="6"/>
      <c r="T28" s="6">
        <v>110</v>
      </c>
      <c r="U28" s="6"/>
      <c r="V28" s="6"/>
      <c r="W28" s="6"/>
      <c r="X28" s="6">
        <v>110</v>
      </c>
      <c r="Y28" s="6"/>
      <c r="Z28" s="6">
        <f t="shared" si="3"/>
        <v>110</v>
      </c>
      <c r="AA28" s="6">
        <f t="shared" si="1"/>
        <v>0</v>
      </c>
      <c r="AB28" s="6">
        <f t="shared" si="16"/>
        <v>220</v>
      </c>
      <c r="AC28" s="9"/>
      <c r="AD28" s="6">
        <f t="shared" si="11"/>
        <v>110</v>
      </c>
      <c r="AE28" s="174">
        <f t="shared" si="4"/>
        <v>0</v>
      </c>
      <c r="AF28" s="6">
        <f t="shared" si="12"/>
        <v>110</v>
      </c>
      <c r="AG28" s="258">
        <f t="shared" si="5"/>
        <v>0</v>
      </c>
      <c r="AH28" s="36">
        <f t="shared" si="17"/>
        <v>0</v>
      </c>
      <c r="AI28" s="36">
        <f t="shared" si="18"/>
        <v>0</v>
      </c>
      <c r="AJ28" s="36">
        <f t="shared" si="6"/>
        <v>0</v>
      </c>
      <c r="AK28" s="36">
        <f t="shared" si="6"/>
        <v>0</v>
      </c>
      <c r="AL28" s="36">
        <f t="shared" si="7"/>
        <v>0</v>
      </c>
      <c r="AM28" s="36">
        <f t="shared" si="7"/>
        <v>0</v>
      </c>
    </row>
    <row r="29" spans="1:39" ht="15.75">
      <c r="A29" s="63" t="str">
        <f>'прил.1'!A27</f>
        <v>3.</v>
      </c>
      <c r="B29" s="39" t="str">
        <f>'прил.1'!B27</f>
        <v>Оснащение интеллектуальной системой учета</v>
      </c>
      <c r="C29" s="119"/>
      <c r="D29" s="43"/>
      <c r="E29" s="6"/>
      <c r="F29" s="6">
        <f t="shared" si="8"/>
        <v>0</v>
      </c>
      <c r="G29" s="6">
        <f t="shared" si="2"/>
        <v>0</v>
      </c>
      <c r="H29" s="6">
        <f t="shared" si="9"/>
        <v>0</v>
      </c>
      <c r="I29" s="6">
        <f t="shared" si="10"/>
        <v>0</v>
      </c>
      <c r="J29" s="43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>
        <f t="shared" si="3"/>
        <v>0</v>
      </c>
      <c r="AA29" s="6">
        <f t="shared" si="1"/>
        <v>0</v>
      </c>
      <c r="AB29" s="6"/>
      <c r="AC29" s="9"/>
      <c r="AD29" s="6">
        <f t="shared" si="11"/>
        <v>0</v>
      </c>
      <c r="AE29" s="174">
        <f t="shared" si="4"/>
        <v>0</v>
      </c>
      <c r="AF29" s="6">
        <f t="shared" si="12"/>
        <v>0</v>
      </c>
      <c r="AG29" s="258">
        <f t="shared" si="5"/>
        <v>0</v>
      </c>
      <c r="AH29" s="36">
        <f t="shared" si="17"/>
        <v>0</v>
      </c>
      <c r="AI29" s="36">
        <f t="shared" si="18"/>
        <v>0</v>
      </c>
      <c r="AJ29" s="36">
        <f t="shared" si="6"/>
        <v>0</v>
      </c>
      <c r="AK29" s="36">
        <f t="shared" si="6"/>
        <v>0</v>
      </c>
      <c r="AL29" s="36">
        <f t="shared" si="7"/>
        <v>0</v>
      </c>
      <c r="AM29" s="36">
        <f t="shared" si="7"/>
        <v>0</v>
      </c>
    </row>
    <row r="30" spans="1:39" ht="15.75">
      <c r="A30" s="64" t="str">
        <f>'прил.1'!A28</f>
        <v>3.1.</v>
      </c>
      <c r="B30" s="34" t="str">
        <f>'прил.1'!B28</f>
        <v>Оборудование многоквартирных жилых домов интеллектуальной системой учета </v>
      </c>
      <c r="C30" s="35" t="str">
        <f>'прил.1'!C28</f>
        <v>K_L15</v>
      </c>
      <c r="D30" s="43">
        <f>AB30</f>
        <v>166512</v>
      </c>
      <c r="E30" s="43">
        <f>AC30</f>
        <v>51998</v>
      </c>
      <c r="F30" s="43">
        <f t="shared" si="8"/>
        <v>134958</v>
      </c>
      <c r="G30" s="43">
        <f t="shared" si="2"/>
        <v>25997</v>
      </c>
      <c r="H30" s="43">
        <f t="shared" si="9"/>
        <v>140322</v>
      </c>
      <c r="I30" s="43">
        <f t="shared" si="10"/>
        <v>28214</v>
      </c>
      <c r="J30" s="43">
        <f>L30+N30+P30+R30</f>
        <v>55210</v>
      </c>
      <c r="K30" s="6">
        <f>M30+O30+Q30+S30</f>
        <v>1</v>
      </c>
      <c r="L30" s="43"/>
      <c r="M30" s="43"/>
      <c r="N30" s="43"/>
      <c r="O30" s="43"/>
      <c r="P30" s="43"/>
      <c r="Q30" s="43"/>
      <c r="R30" s="43">
        <v>55210</v>
      </c>
      <c r="S30" s="43">
        <v>1</v>
      </c>
      <c r="T30" s="43">
        <v>55600</v>
      </c>
      <c r="U30" s="43">
        <v>26001</v>
      </c>
      <c r="V30" s="43">
        <v>24046</v>
      </c>
      <c r="W30" s="43"/>
      <c r="X30" s="43">
        <v>55702</v>
      </c>
      <c r="Y30" s="43">
        <v>25996</v>
      </c>
      <c r="Z30" s="43">
        <v>61066</v>
      </c>
      <c r="AA30" s="43">
        <v>28213</v>
      </c>
      <c r="AB30" s="43">
        <f>X30+T30+J30</f>
        <v>166512</v>
      </c>
      <c r="AC30" s="43">
        <f>Y30+U30+K30</f>
        <v>51998</v>
      </c>
      <c r="AD30" s="43">
        <f t="shared" si="11"/>
        <v>134958</v>
      </c>
      <c r="AE30" s="225">
        <f t="shared" si="4"/>
        <v>25997</v>
      </c>
      <c r="AF30" s="43">
        <f t="shared" si="12"/>
        <v>140322</v>
      </c>
      <c r="AG30" s="259">
        <f t="shared" si="5"/>
        <v>28214</v>
      </c>
      <c r="AH30" s="36">
        <f t="shared" si="17"/>
        <v>0</v>
      </c>
      <c r="AI30" s="36">
        <f t="shared" si="18"/>
        <v>0</v>
      </c>
      <c r="AJ30" s="36">
        <f t="shared" si="6"/>
        <v>0</v>
      </c>
      <c r="AK30" s="36">
        <f t="shared" si="6"/>
        <v>0</v>
      </c>
      <c r="AL30" s="36">
        <f t="shared" si="7"/>
        <v>0</v>
      </c>
      <c r="AM30" s="36">
        <f t="shared" si="7"/>
        <v>0</v>
      </c>
    </row>
    <row r="31" spans="1:39" ht="15.75">
      <c r="A31" s="68" t="str">
        <f>'прил.1'!A29</f>
        <v>4.</v>
      </c>
      <c r="B31" s="39" t="s">
        <v>87</v>
      </c>
      <c r="C31" s="35"/>
      <c r="D31" s="43"/>
      <c r="E31" s="43"/>
      <c r="F31" s="43">
        <f t="shared" si="8"/>
        <v>0</v>
      </c>
      <c r="G31" s="43">
        <f t="shared" si="2"/>
        <v>0</v>
      </c>
      <c r="H31" s="43">
        <f t="shared" si="9"/>
        <v>0</v>
      </c>
      <c r="I31" s="43">
        <f t="shared" si="10"/>
        <v>0</v>
      </c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>
        <f t="shared" si="3"/>
        <v>0</v>
      </c>
      <c r="AA31" s="43">
        <f t="shared" si="1"/>
        <v>0</v>
      </c>
      <c r="AB31" s="43"/>
      <c r="AC31" s="174"/>
      <c r="AD31" s="43">
        <f t="shared" si="11"/>
        <v>0</v>
      </c>
      <c r="AE31" s="174">
        <f t="shared" si="4"/>
        <v>0</v>
      </c>
      <c r="AF31" s="43">
        <f t="shared" si="12"/>
        <v>0</v>
      </c>
      <c r="AG31" s="258">
        <f t="shared" si="5"/>
        <v>0</v>
      </c>
      <c r="AH31" s="36">
        <f>AB31-X31-T31-J31</f>
        <v>0</v>
      </c>
      <c r="AI31" s="36">
        <f>D31-AB31</f>
        <v>0</v>
      </c>
      <c r="AJ31" s="36">
        <f t="shared" si="6"/>
        <v>0</v>
      </c>
      <c r="AK31" s="36">
        <f t="shared" si="6"/>
        <v>0</v>
      </c>
      <c r="AL31" s="36">
        <f t="shared" si="7"/>
        <v>0</v>
      </c>
      <c r="AM31" s="36">
        <f t="shared" si="7"/>
        <v>0</v>
      </c>
    </row>
    <row r="32" spans="1:39" ht="16.5" thickBot="1">
      <c r="A32" s="184" t="str">
        <f>'прил.1'!A30</f>
        <v>4.1.</v>
      </c>
      <c r="B32" s="185" t="str">
        <f>'прил.1'!B30</f>
        <v>Модернизация ЕКЦ (Робот-оператор)</v>
      </c>
      <c r="C32" s="134" t="str">
        <f>'прил.1'!C30</f>
        <v>L_КАЭС.03</v>
      </c>
      <c r="D32" s="186">
        <f>AB32</f>
        <v>1</v>
      </c>
      <c r="E32" s="187"/>
      <c r="F32" s="187">
        <f t="shared" si="8"/>
        <v>0</v>
      </c>
      <c r="G32" s="187">
        <f t="shared" si="2"/>
        <v>0</v>
      </c>
      <c r="H32" s="187">
        <f t="shared" si="9"/>
        <v>0</v>
      </c>
      <c r="I32" s="187">
        <f t="shared" si="10"/>
        <v>0</v>
      </c>
      <c r="J32" s="187">
        <f>L32+N32+P32+R32</f>
        <v>0</v>
      </c>
      <c r="K32" s="187"/>
      <c r="L32" s="187"/>
      <c r="M32" s="187"/>
      <c r="N32" s="187"/>
      <c r="O32" s="187"/>
      <c r="P32" s="187"/>
      <c r="Q32" s="187"/>
      <c r="R32" s="187"/>
      <c r="S32" s="187"/>
      <c r="T32" s="187">
        <v>1</v>
      </c>
      <c r="U32" s="187"/>
      <c r="V32" s="187"/>
      <c r="W32" s="187"/>
      <c r="X32" s="187"/>
      <c r="Y32" s="187"/>
      <c r="Z32" s="187">
        <f t="shared" si="3"/>
        <v>0</v>
      </c>
      <c r="AA32" s="187">
        <f t="shared" si="1"/>
        <v>0</v>
      </c>
      <c r="AB32" s="187">
        <f>X32+T32+J32</f>
        <v>1</v>
      </c>
      <c r="AC32" s="188"/>
      <c r="AD32" s="187">
        <f t="shared" si="11"/>
        <v>0</v>
      </c>
      <c r="AE32" s="188">
        <f t="shared" si="4"/>
        <v>0</v>
      </c>
      <c r="AF32" s="187">
        <f t="shared" si="12"/>
        <v>0</v>
      </c>
      <c r="AG32" s="260">
        <f t="shared" si="5"/>
        <v>0</v>
      </c>
      <c r="AH32" s="36">
        <f>AB32-X32-T32-J32</f>
        <v>0</v>
      </c>
      <c r="AI32" s="36">
        <f>D32-AB32</f>
        <v>0</v>
      </c>
      <c r="AJ32" s="36">
        <f t="shared" si="6"/>
        <v>0</v>
      </c>
      <c r="AK32" s="36">
        <f t="shared" si="6"/>
        <v>0</v>
      </c>
      <c r="AL32" s="36">
        <f t="shared" si="7"/>
        <v>0</v>
      </c>
      <c r="AM32" s="36">
        <f t="shared" si="7"/>
        <v>0</v>
      </c>
    </row>
    <row r="33" ht="16.5" customHeight="1"/>
    <row r="34" spans="1:41" ht="20.25">
      <c r="A34" s="285"/>
      <c r="B34" s="285"/>
      <c r="C34" s="285"/>
      <c r="D34" s="285"/>
      <c r="E34" s="285"/>
      <c r="F34" s="285"/>
      <c r="G34" s="285"/>
      <c r="H34" s="285"/>
      <c r="I34" s="285"/>
      <c r="J34" s="285"/>
      <c r="K34" s="285"/>
      <c r="L34" s="285"/>
      <c r="M34" s="285"/>
      <c r="N34" s="285"/>
      <c r="O34" s="285"/>
      <c r="P34" s="285"/>
      <c r="Q34" s="285"/>
      <c r="R34" s="285"/>
      <c r="S34" s="285"/>
      <c r="T34" s="285"/>
      <c r="U34" s="285"/>
      <c r="V34" s="285"/>
      <c r="W34" s="285"/>
      <c r="X34" s="285"/>
      <c r="Y34" s="285"/>
      <c r="Z34" s="285"/>
      <c r="AA34" s="285"/>
      <c r="AB34" s="285"/>
      <c r="AC34" s="285"/>
      <c r="AD34" s="285"/>
      <c r="AE34" s="285"/>
      <c r="AF34" s="285"/>
      <c r="AG34" s="285"/>
      <c r="AH34" s="285"/>
      <c r="AI34" s="285"/>
      <c r="AJ34" s="285"/>
      <c r="AK34" s="285"/>
      <c r="AL34" s="285"/>
      <c r="AM34" s="285"/>
      <c r="AN34" s="285"/>
      <c r="AO34" s="285"/>
    </row>
  </sheetData>
  <sheetProtection/>
  <mergeCells count="34">
    <mergeCell ref="N12:O12"/>
    <mergeCell ref="R11:S11"/>
    <mergeCell ref="J12:K12"/>
    <mergeCell ref="X12:Y12"/>
    <mergeCell ref="A34:AO34"/>
    <mergeCell ref="R12:S12"/>
    <mergeCell ref="P11:Q11"/>
    <mergeCell ref="P12:Q12"/>
    <mergeCell ref="N11:O11"/>
    <mergeCell ref="D12:E12"/>
    <mergeCell ref="Z12:AA12"/>
    <mergeCell ref="X11:AA11"/>
    <mergeCell ref="AB12:AC12"/>
    <mergeCell ref="T11:W11"/>
    <mergeCell ref="AB11:AG11"/>
    <mergeCell ref="AD12:AE12"/>
    <mergeCell ref="D10:I11"/>
    <mergeCell ref="H12:I12"/>
    <mergeCell ref="A10:A13"/>
    <mergeCell ref="B10:B13"/>
    <mergeCell ref="C10:C13"/>
    <mergeCell ref="L11:M11"/>
    <mergeCell ref="V12:W12"/>
    <mergeCell ref="T12:U12"/>
    <mergeCell ref="A4:Y4"/>
    <mergeCell ref="A5:Y5"/>
    <mergeCell ref="A7:Y7"/>
    <mergeCell ref="A8:Y8"/>
    <mergeCell ref="A9:Y9"/>
    <mergeCell ref="F12:G12"/>
    <mergeCell ref="J11:K11"/>
    <mergeCell ref="L12:M12"/>
    <mergeCell ref="J10:AG10"/>
    <mergeCell ref="AF12:AG12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T15:T20 J15:J20 R15:R20 P15:P20 N15:N20 L15:L20 R30:S30 X15:X20 R31:R32 T22:T27 T29:T32 K30 P22:P32 X22:X32 N22:N32 L22:L32 J22:J32 R22:R29">
      <formula1>900</formula1>
    </dataValidation>
  </dataValidations>
  <printOptions/>
  <pageMargins left="0.7086614173228347" right="0" top="0.7480314960629921" bottom="0.7480314960629921" header="0.31496062992125984" footer="0.31496062992125984"/>
  <pageSetup fitToHeight="1" fitToWidth="1" horizontalDpi="600" verticalDpi="600" orientation="landscape" paperSize="9" scale="3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90"/>
  <sheetViews>
    <sheetView view="pageBreakPreview" zoomScale="55" zoomScaleNormal="62" zoomScaleSheetLayoutView="55" zoomScalePageLayoutView="0" workbookViewId="0" topLeftCell="A1">
      <selection activeCell="AB40" sqref="AB40"/>
    </sheetView>
  </sheetViews>
  <sheetFormatPr defaultColWidth="9.00390625" defaultRowHeight="12.75" outlineLevelCol="1"/>
  <cols>
    <col min="1" max="1" width="13.25390625" style="1" customWidth="1"/>
    <col min="2" max="2" width="102.00390625" style="1" customWidth="1"/>
    <col min="3" max="3" width="15.875" style="1" customWidth="1"/>
    <col min="4" max="6" width="20.125" style="1" customWidth="1"/>
    <col min="7" max="8" width="17.25390625" style="1" customWidth="1"/>
    <col min="9" max="9" width="17.25390625" style="1" customWidth="1" outlineLevel="1"/>
    <col min="10" max="10" width="13.00390625" style="1" customWidth="1" outlineLevel="1"/>
    <col min="11" max="11" width="17.25390625" style="1" customWidth="1" outlineLevel="1"/>
    <col min="12" max="12" width="13.00390625" style="1" customWidth="1" outlineLevel="1"/>
    <col min="13" max="13" width="17.25390625" style="1" customWidth="1" outlineLevel="1"/>
    <col min="14" max="14" width="12.625" style="1" customWidth="1" outlineLevel="1"/>
    <col min="15" max="15" width="17.25390625" style="1" customWidth="1" outlineLevel="1"/>
    <col min="16" max="16" width="12.625" style="1" customWidth="1" outlineLevel="1"/>
    <col min="17" max="31" width="17.25390625" style="1" customWidth="1"/>
    <col min="32" max="32" width="7.25390625" style="1" hidden="1" customWidth="1"/>
    <col min="33" max="33" width="4.875" style="1" hidden="1" customWidth="1"/>
    <col min="34" max="34" width="7.625" style="1" hidden="1" customWidth="1"/>
    <col min="35" max="35" width="5.125" style="1" hidden="1" customWidth="1"/>
    <col min="36" max="36" width="5.75390625" style="1" hidden="1" customWidth="1"/>
    <col min="37" max="37" width="6.25390625" style="1" customWidth="1"/>
    <col min="38" max="38" width="6.625" style="1" customWidth="1"/>
    <col min="39" max="39" width="6.25390625" style="1" customWidth="1"/>
    <col min="40" max="41" width="5.75390625" style="1" customWidth="1"/>
    <col min="42" max="42" width="14.75390625" style="1" customWidth="1"/>
    <col min="43" max="52" width="5.75390625" style="1" customWidth="1"/>
    <col min="53" max="16384" width="9.125" style="1" customWidth="1"/>
  </cols>
  <sheetData>
    <row r="1" spans="26:31" ht="15.75">
      <c r="Z1" s="44" t="s">
        <v>86</v>
      </c>
      <c r="AA1" s="44"/>
      <c r="AB1" s="44"/>
      <c r="AC1" s="44"/>
      <c r="AD1" s="44"/>
      <c r="AE1" s="44"/>
    </row>
    <row r="2" spans="26:31" ht="18.75">
      <c r="Z2" s="3"/>
      <c r="AA2" s="3"/>
      <c r="AB2" s="3"/>
      <c r="AC2" s="3"/>
      <c r="AD2" s="3"/>
      <c r="AE2" s="3"/>
    </row>
    <row r="4" spans="1:24" ht="15.75">
      <c r="A4" s="313" t="s">
        <v>22</v>
      </c>
      <c r="B4" s="313"/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  <c r="Q4" s="313"/>
      <c r="R4" s="313"/>
      <c r="S4" s="101"/>
      <c r="T4" s="101"/>
      <c r="U4" s="101"/>
      <c r="V4" s="101"/>
      <c r="W4" s="101"/>
      <c r="X4" s="101"/>
    </row>
    <row r="5" spans="1:31" ht="15.75">
      <c r="A5" s="314" t="s">
        <v>145</v>
      </c>
      <c r="B5" s="314"/>
      <c r="C5" s="314"/>
      <c r="D5" s="314"/>
      <c r="E5" s="314"/>
      <c r="F5" s="314"/>
      <c r="G5" s="314"/>
      <c r="H5" s="314"/>
      <c r="I5" s="314"/>
      <c r="J5" s="314"/>
      <c r="K5" s="314"/>
      <c r="L5" s="314"/>
      <c r="M5" s="314"/>
      <c r="N5" s="314"/>
      <c r="O5" s="314"/>
      <c r="P5" s="314"/>
      <c r="Q5" s="314"/>
      <c r="R5" s="314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</row>
    <row r="6" spans="1:31" ht="15.7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</row>
    <row r="7" spans="1:45" ht="18.75">
      <c r="A7" s="302" t="str">
        <f>'прил.1'!A6</f>
        <v>  "АтомЭнергоСбыт" Курск</v>
      </c>
      <c r="B7" s="297"/>
      <c r="C7" s="297"/>
      <c r="D7" s="297"/>
      <c r="E7" s="297"/>
      <c r="F7" s="297"/>
      <c r="G7" s="297"/>
      <c r="H7" s="297"/>
      <c r="I7" s="297"/>
      <c r="J7" s="297"/>
      <c r="K7" s="297"/>
      <c r="L7" s="297"/>
      <c r="M7" s="297"/>
      <c r="N7" s="297"/>
      <c r="O7" s="297"/>
      <c r="P7" s="297"/>
      <c r="Q7" s="297"/>
      <c r="R7" s="297"/>
      <c r="S7" s="92"/>
      <c r="T7" s="92"/>
      <c r="U7" s="92"/>
      <c r="V7" s="92"/>
      <c r="W7" s="92"/>
      <c r="X7" s="92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</row>
    <row r="8" spans="1:44" ht="15.75">
      <c r="A8" s="298" t="s">
        <v>2</v>
      </c>
      <c r="B8" s="298"/>
      <c r="C8" s="298"/>
      <c r="D8" s="298"/>
      <c r="E8" s="298"/>
      <c r="F8" s="298"/>
      <c r="G8" s="298"/>
      <c r="H8" s="298"/>
      <c r="I8" s="298"/>
      <c r="J8" s="298"/>
      <c r="K8" s="298"/>
      <c r="L8" s="298"/>
      <c r="M8" s="298"/>
      <c r="N8" s="298"/>
      <c r="O8" s="298"/>
      <c r="P8" s="298"/>
      <c r="Q8" s="298"/>
      <c r="R8" s="298"/>
      <c r="S8" s="93"/>
      <c r="T8" s="93"/>
      <c r="U8" s="93"/>
      <c r="V8" s="93"/>
      <c r="W8" s="93"/>
      <c r="X8" s="93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</row>
    <row r="9" spans="1:42" ht="15.75" customHeight="1" thickBot="1">
      <c r="A9" s="341"/>
      <c r="B9" s="341"/>
      <c r="C9" s="341"/>
      <c r="D9" s="341"/>
      <c r="E9" s="341"/>
      <c r="F9" s="341"/>
      <c r="G9" s="341"/>
      <c r="H9" s="341"/>
      <c r="I9" s="341"/>
      <c r="J9" s="341"/>
      <c r="K9" s="341"/>
      <c r="L9" s="341"/>
      <c r="M9" s="341"/>
      <c r="N9" s="341"/>
      <c r="O9" s="341"/>
      <c r="P9" s="341"/>
      <c r="Q9" s="341"/>
      <c r="R9" s="341"/>
      <c r="S9" s="341"/>
      <c r="T9" s="341"/>
      <c r="U9" s="341"/>
      <c r="V9" s="341"/>
      <c r="W9" s="341"/>
      <c r="X9" s="341"/>
      <c r="Y9" s="341"/>
      <c r="Z9" s="341"/>
      <c r="AA9" s="164"/>
      <c r="AB9" s="164"/>
      <c r="AC9" s="164"/>
      <c r="AD9" s="164"/>
      <c r="AE9" s="16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</row>
    <row r="10" spans="1:42" ht="31.5" customHeight="1">
      <c r="A10" s="362" t="s">
        <v>3</v>
      </c>
      <c r="B10" s="348" t="s">
        <v>69</v>
      </c>
      <c r="C10" s="346" t="s">
        <v>70</v>
      </c>
      <c r="D10" s="351" t="s">
        <v>125</v>
      </c>
      <c r="E10" s="352"/>
      <c r="F10" s="353"/>
      <c r="G10" s="365" t="s">
        <v>124</v>
      </c>
      <c r="H10" s="366"/>
      <c r="I10" s="366"/>
      <c r="J10" s="366"/>
      <c r="K10" s="366"/>
      <c r="L10" s="366"/>
      <c r="M10" s="366"/>
      <c r="N10" s="366"/>
      <c r="O10" s="366"/>
      <c r="P10" s="366"/>
      <c r="Q10" s="366"/>
      <c r="R10" s="366"/>
      <c r="S10" s="366"/>
      <c r="T10" s="366"/>
      <c r="U10" s="366"/>
      <c r="V10" s="366"/>
      <c r="W10" s="366"/>
      <c r="X10" s="366"/>
      <c r="Y10" s="366"/>
      <c r="Z10" s="366"/>
      <c r="AA10" s="366"/>
      <c r="AB10" s="366"/>
      <c r="AC10" s="366"/>
      <c r="AD10" s="367"/>
      <c r="AE10" s="102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</row>
    <row r="11" spans="1:31" ht="44.25" customHeight="1">
      <c r="A11" s="363"/>
      <c r="B11" s="349"/>
      <c r="C11" s="347"/>
      <c r="D11" s="354"/>
      <c r="E11" s="355"/>
      <c r="F11" s="356"/>
      <c r="G11" s="326" t="s">
        <v>67</v>
      </c>
      <c r="H11" s="326"/>
      <c r="I11" s="326" t="s">
        <v>153</v>
      </c>
      <c r="J11" s="326"/>
      <c r="K11" s="326" t="s">
        <v>154</v>
      </c>
      <c r="L11" s="326"/>
      <c r="M11" s="326" t="s">
        <v>155</v>
      </c>
      <c r="N11" s="326"/>
      <c r="O11" s="326" t="s">
        <v>156</v>
      </c>
      <c r="P11" s="326"/>
      <c r="Q11" s="340" t="s">
        <v>114</v>
      </c>
      <c r="R11" s="360"/>
      <c r="S11" s="360"/>
      <c r="T11" s="361"/>
      <c r="U11" s="340" t="s">
        <v>148</v>
      </c>
      <c r="V11" s="360"/>
      <c r="W11" s="360"/>
      <c r="X11" s="361"/>
      <c r="Y11" s="342" t="s">
        <v>72</v>
      </c>
      <c r="Z11" s="343"/>
      <c r="AA11" s="343"/>
      <c r="AB11" s="343"/>
      <c r="AC11" s="343"/>
      <c r="AD11" s="344"/>
      <c r="AE11" s="103"/>
    </row>
    <row r="12" spans="1:31" ht="69.75" customHeight="1">
      <c r="A12" s="363"/>
      <c r="B12" s="349"/>
      <c r="C12" s="347"/>
      <c r="D12" s="357"/>
      <c r="E12" s="358"/>
      <c r="F12" s="359"/>
      <c r="G12" s="326" t="s">
        <v>11</v>
      </c>
      <c r="H12" s="326"/>
      <c r="I12" s="326" t="s">
        <v>11</v>
      </c>
      <c r="J12" s="326"/>
      <c r="K12" s="326" t="s">
        <v>11</v>
      </c>
      <c r="L12" s="326"/>
      <c r="M12" s="326" t="s">
        <v>11</v>
      </c>
      <c r="N12" s="326"/>
      <c r="O12" s="326" t="s">
        <v>11</v>
      </c>
      <c r="P12" s="326"/>
      <c r="Q12" s="326" t="s">
        <v>11</v>
      </c>
      <c r="R12" s="326"/>
      <c r="S12" s="325" t="s">
        <v>190</v>
      </c>
      <c r="T12" s="325"/>
      <c r="U12" s="326" t="s">
        <v>11</v>
      </c>
      <c r="V12" s="326"/>
      <c r="W12" s="325" t="s">
        <v>202</v>
      </c>
      <c r="X12" s="325"/>
      <c r="Y12" s="326" t="s">
        <v>11</v>
      </c>
      <c r="Z12" s="340"/>
      <c r="AA12" s="325" t="s">
        <v>190</v>
      </c>
      <c r="AB12" s="342"/>
      <c r="AC12" s="325" t="s">
        <v>202</v>
      </c>
      <c r="AD12" s="368"/>
      <c r="AE12" s="103"/>
    </row>
    <row r="13" spans="1:31" ht="37.5" customHeight="1">
      <c r="A13" s="363"/>
      <c r="B13" s="349"/>
      <c r="C13" s="347"/>
      <c r="D13" s="325" t="s">
        <v>13</v>
      </c>
      <c r="E13" s="339" t="s">
        <v>190</v>
      </c>
      <c r="F13" s="339" t="s">
        <v>209</v>
      </c>
      <c r="G13" s="105" t="s">
        <v>75</v>
      </c>
      <c r="H13" s="105" t="s">
        <v>122</v>
      </c>
      <c r="I13" s="105" t="s">
        <v>75</v>
      </c>
      <c r="J13" s="105" t="s">
        <v>122</v>
      </c>
      <c r="K13" s="105" t="s">
        <v>75</v>
      </c>
      <c r="L13" s="105" t="s">
        <v>122</v>
      </c>
      <c r="M13" s="105" t="s">
        <v>75</v>
      </c>
      <c r="N13" s="105" t="s">
        <v>122</v>
      </c>
      <c r="O13" s="105" t="s">
        <v>75</v>
      </c>
      <c r="P13" s="105" t="s">
        <v>122</v>
      </c>
      <c r="Q13" s="105" t="s">
        <v>75</v>
      </c>
      <c r="R13" s="105" t="s">
        <v>123</v>
      </c>
      <c r="S13" s="105" t="s">
        <v>75</v>
      </c>
      <c r="T13" s="105" t="s">
        <v>123</v>
      </c>
      <c r="U13" s="105" t="s">
        <v>75</v>
      </c>
      <c r="V13" s="105" t="s">
        <v>123</v>
      </c>
      <c r="W13" s="105" t="s">
        <v>75</v>
      </c>
      <c r="X13" s="105" t="s">
        <v>123</v>
      </c>
      <c r="Y13" s="105" t="s">
        <v>75</v>
      </c>
      <c r="Z13" s="189" t="s">
        <v>122</v>
      </c>
      <c r="AA13" s="105" t="s">
        <v>75</v>
      </c>
      <c r="AB13" s="189" t="s">
        <v>122</v>
      </c>
      <c r="AC13" s="105" t="s">
        <v>75</v>
      </c>
      <c r="AD13" s="261" t="s">
        <v>122</v>
      </c>
      <c r="AE13" s="103"/>
    </row>
    <row r="14" spans="1:31" ht="66" customHeight="1">
      <c r="A14" s="364"/>
      <c r="B14" s="350"/>
      <c r="C14" s="329"/>
      <c r="D14" s="325"/>
      <c r="E14" s="329"/>
      <c r="F14" s="329"/>
      <c r="G14" s="7" t="s">
        <v>76</v>
      </c>
      <c r="H14" s="7" t="s">
        <v>76</v>
      </c>
      <c r="I14" s="7" t="s">
        <v>76</v>
      </c>
      <c r="J14" s="7" t="s">
        <v>76</v>
      </c>
      <c r="K14" s="7" t="s">
        <v>76</v>
      </c>
      <c r="L14" s="7" t="s">
        <v>76</v>
      </c>
      <c r="M14" s="7" t="s">
        <v>76</v>
      </c>
      <c r="N14" s="7" t="s">
        <v>76</v>
      </c>
      <c r="O14" s="7" t="s">
        <v>76</v>
      </c>
      <c r="P14" s="7" t="s">
        <v>76</v>
      </c>
      <c r="Q14" s="7" t="s">
        <v>76</v>
      </c>
      <c r="R14" s="7" t="s">
        <v>76</v>
      </c>
      <c r="S14" s="7" t="s">
        <v>76</v>
      </c>
      <c r="T14" s="7" t="s">
        <v>76</v>
      </c>
      <c r="U14" s="7" t="s">
        <v>76</v>
      </c>
      <c r="V14" s="7" t="s">
        <v>76</v>
      </c>
      <c r="W14" s="7" t="s">
        <v>76</v>
      </c>
      <c r="X14" s="7" t="s">
        <v>76</v>
      </c>
      <c r="Y14" s="7" t="s">
        <v>76</v>
      </c>
      <c r="Z14" s="183" t="s">
        <v>76</v>
      </c>
      <c r="AA14" s="7" t="s">
        <v>76</v>
      </c>
      <c r="AB14" s="183" t="s">
        <v>76</v>
      </c>
      <c r="AC14" s="7" t="s">
        <v>76</v>
      </c>
      <c r="AD14" s="248" t="s">
        <v>76</v>
      </c>
      <c r="AE14" s="21"/>
    </row>
    <row r="15" spans="1:33" ht="15.75">
      <c r="A15" s="227">
        <v>1</v>
      </c>
      <c r="B15" s="108">
        <f>A15+1</f>
        <v>2</v>
      </c>
      <c r="C15" s="106">
        <f aca="true" t="shared" si="0" ref="C15:AB15">B15+1</f>
        <v>3</v>
      </c>
      <c r="D15" s="106">
        <f t="shared" si="0"/>
        <v>4</v>
      </c>
      <c r="E15" s="106">
        <f t="shared" si="0"/>
        <v>5</v>
      </c>
      <c r="F15" s="106"/>
      <c r="G15" s="106">
        <f>E15+1</f>
        <v>6</v>
      </c>
      <c r="H15" s="106">
        <f t="shared" si="0"/>
        <v>7</v>
      </c>
      <c r="I15" s="106">
        <f t="shared" si="0"/>
        <v>8</v>
      </c>
      <c r="J15" s="106">
        <f t="shared" si="0"/>
        <v>9</v>
      </c>
      <c r="K15" s="106">
        <f t="shared" si="0"/>
        <v>10</v>
      </c>
      <c r="L15" s="106">
        <f t="shared" si="0"/>
        <v>11</v>
      </c>
      <c r="M15" s="106">
        <f t="shared" si="0"/>
        <v>12</v>
      </c>
      <c r="N15" s="106">
        <f t="shared" si="0"/>
        <v>13</v>
      </c>
      <c r="O15" s="106">
        <f t="shared" si="0"/>
        <v>14</v>
      </c>
      <c r="P15" s="106">
        <f t="shared" si="0"/>
        <v>15</v>
      </c>
      <c r="Q15" s="106">
        <f t="shared" si="0"/>
        <v>16</v>
      </c>
      <c r="R15" s="106">
        <f t="shared" si="0"/>
        <v>17</v>
      </c>
      <c r="S15" s="106">
        <f t="shared" si="0"/>
        <v>18</v>
      </c>
      <c r="T15" s="106">
        <f t="shared" si="0"/>
        <v>19</v>
      </c>
      <c r="U15" s="106">
        <f t="shared" si="0"/>
        <v>20</v>
      </c>
      <c r="V15" s="106">
        <f t="shared" si="0"/>
        <v>21</v>
      </c>
      <c r="W15" s="106"/>
      <c r="X15" s="106"/>
      <c r="Y15" s="106">
        <f>V15+1</f>
        <v>22</v>
      </c>
      <c r="Z15" s="106">
        <f t="shared" si="0"/>
        <v>23</v>
      </c>
      <c r="AA15" s="106">
        <f t="shared" si="0"/>
        <v>24</v>
      </c>
      <c r="AB15" s="212">
        <f t="shared" si="0"/>
        <v>25</v>
      </c>
      <c r="AC15" s="106">
        <f>AB15+1</f>
        <v>26</v>
      </c>
      <c r="AD15" s="106">
        <f>AC15+1</f>
        <v>27</v>
      </c>
      <c r="AE15" s="21"/>
      <c r="AF15" s="109">
        <v>21</v>
      </c>
      <c r="AG15" s="106">
        <v>22</v>
      </c>
    </row>
    <row r="16" spans="1:34" ht="15.75">
      <c r="A16" s="228" t="str">
        <f>'прил.1'!A13</f>
        <v>1.</v>
      </c>
      <c r="B16" s="233" t="str">
        <f>'прил.1'!B13</f>
        <v>Приобретение имущества общего и специального назначения </v>
      </c>
      <c r="C16" s="32"/>
      <c r="D16" s="121"/>
      <c r="E16" s="121"/>
      <c r="F16" s="121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42"/>
      <c r="S16" s="38"/>
      <c r="T16" s="42"/>
      <c r="U16" s="38"/>
      <c r="V16" s="42"/>
      <c r="W16" s="42"/>
      <c r="X16" s="42"/>
      <c r="Y16" s="38"/>
      <c r="Z16" s="190"/>
      <c r="AA16" s="38"/>
      <c r="AB16" s="190"/>
      <c r="AC16" s="38"/>
      <c r="AD16" s="262"/>
      <c r="AE16" s="21"/>
      <c r="AF16" s="59">
        <f>Z16-V16-R16-H16</f>
        <v>0</v>
      </c>
      <c r="AG16" s="59">
        <f>Z16+Y16-D16</f>
        <v>0</v>
      </c>
      <c r="AH16" s="36">
        <f>AC16-W16-S16-G16</f>
        <v>0</v>
      </c>
    </row>
    <row r="17" spans="1:34" ht="15.75">
      <c r="A17" s="229" t="str">
        <f>'прил.1'!A14</f>
        <v>1.1.</v>
      </c>
      <c r="B17" s="234" t="str">
        <f>'прил.1'!B14</f>
        <v>Установка шлагбаумов: г.Курск, ул. Энгельса, д.134 </v>
      </c>
      <c r="C17" s="35" t="str">
        <f>'прил.1'!C14</f>
        <v>K_L01</v>
      </c>
      <c r="D17" s="145">
        <f>'прил.2'!K14</f>
        <v>0.20280000000000004</v>
      </c>
      <c r="E17" s="145">
        <f>'прил.2'!N14</f>
        <v>0</v>
      </c>
      <c r="F17" s="145">
        <f>'прил.2'!Q14</f>
        <v>0</v>
      </c>
      <c r="G17" s="145"/>
      <c r="H17" s="145">
        <f>'прил.2'!Z14</f>
        <v>0</v>
      </c>
      <c r="I17" s="145"/>
      <c r="J17" s="145"/>
      <c r="K17" s="145"/>
      <c r="L17" s="145"/>
      <c r="M17" s="145"/>
      <c r="N17" s="145"/>
      <c r="O17" s="145"/>
      <c r="P17" s="145"/>
      <c r="Q17" s="145"/>
      <c r="R17" s="145">
        <f>'прил.2'!AA14</f>
        <v>0.2028</v>
      </c>
      <c r="S17" s="145"/>
      <c r="T17" s="145">
        <f>'прил.2'!AB14</f>
        <v>0</v>
      </c>
      <c r="U17" s="145"/>
      <c r="V17" s="145">
        <f>'прил.2'!AC14</f>
        <v>0</v>
      </c>
      <c r="W17" s="145"/>
      <c r="X17" s="145">
        <f>'прил.2'!AD14</f>
        <v>0</v>
      </c>
      <c r="Y17" s="145">
        <f aca="true" t="shared" si="1" ref="Y17:Z21">U17+Q17+G17</f>
        <v>0</v>
      </c>
      <c r="Z17" s="180">
        <f t="shared" si="1"/>
        <v>0.2028</v>
      </c>
      <c r="AA17" s="145">
        <f>G17+S17+U17</f>
        <v>0</v>
      </c>
      <c r="AB17" s="180">
        <f aca="true" t="shared" si="2" ref="AB17:AB33">H17+T17+V17</f>
        <v>0</v>
      </c>
      <c r="AC17" s="145">
        <f>G17+S17+W17</f>
        <v>0</v>
      </c>
      <c r="AD17" s="256">
        <f aca="true" t="shared" si="3" ref="AD17:AD33">H17+T17+X17</f>
        <v>0</v>
      </c>
      <c r="AE17" s="58"/>
      <c r="AF17" s="59">
        <f>Z17-V17-R17-H17</f>
        <v>0</v>
      </c>
      <c r="AG17" s="59">
        <f>Z17+Y17-D17</f>
        <v>0</v>
      </c>
      <c r="AH17" s="36">
        <f>AC17-W17-S17-G17</f>
        <v>0</v>
      </c>
    </row>
    <row r="18" spans="1:33" ht="15.75">
      <c r="A18" s="229" t="str">
        <f>'прил.1'!A15</f>
        <v>1.2.</v>
      </c>
      <c r="B18" s="234" t="str">
        <f>'прил.1'!B15</f>
        <v>Модернизация системы контроля и управления доступом: г. Курск, ул. Энгельса, д. 134</v>
      </c>
      <c r="C18" s="35" t="str">
        <f>'прил.1'!C15</f>
        <v>K_L02</v>
      </c>
      <c r="D18" s="145">
        <f>'прил.2'!K15</f>
        <v>0.24960000000000002</v>
      </c>
      <c r="E18" s="145">
        <f>'прил.2'!N15</f>
        <v>0</v>
      </c>
      <c r="F18" s="145">
        <f>'прил.2'!Q15</f>
        <v>0</v>
      </c>
      <c r="G18" s="145"/>
      <c r="H18" s="145">
        <f>'прил.2'!Z15</f>
        <v>0</v>
      </c>
      <c r="I18" s="145"/>
      <c r="J18" s="145"/>
      <c r="K18" s="145"/>
      <c r="L18" s="145"/>
      <c r="M18" s="145"/>
      <c r="N18" s="145"/>
      <c r="O18" s="145"/>
      <c r="P18" s="145"/>
      <c r="Q18" s="145"/>
      <c r="R18" s="145">
        <f>'прил.2'!AA15</f>
        <v>0.2496</v>
      </c>
      <c r="S18" s="145"/>
      <c r="T18" s="145">
        <f>'прил.2'!AB15</f>
        <v>0</v>
      </c>
      <c r="U18" s="145"/>
      <c r="V18" s="145">
        <f>'прил.2'!AC15</f>
        <v>0</v>
      </c>
      <c r="W18" s="145"/>
      <c r="X18" s="145">
        <f>'прил.2'!AD15</f>
        <v>0</v>
      </c>
      <c r="Y18" s="145">
        <f t="shared" si="1"/>
        <v>0</v>
      </c>
      <c r="Z18" s="180">
        <f t="shared" si="1"/>
        <v>0.2496</v>
      </c>
      <c r="AA18" s="145">
        <f aca="true" t="shared" si="4" ref="AA18:AA33">G18+S18+U18</f>
        <v>0</v>
      </c>
      <c r="AB18" s="180">
        <f t="shared" si="2"/>
        <v>0</v>
      </c>
      <c r="AC18" s="145">
        <f aca="true" t="shared" si="5" ref="AC18:AC33">G18+S18+W18</f>
        <v>0</v>
      </c>
      <c r="AD18" s="256">
        <f t="shared" si="3"/>
        <v>0</v>
      </c>
      <c r="AE18" s="58"/>
      <c r="AF18" s="59"/>
      <c r="AG18" s="59"/>
    </row>
    <row r="19" spans="1:33" ht="15.75">
      <c r="A19" s="229" t="str">
        <f>'прил.1'!A16</f>
        <v>1.3.</v>
      </c>
      <c r="B19" s="234" t="str">
        <f>'прил.1'!B16</f>
        <v>Система видеонаблюдения: г. Курск, ул. Энгельса, д. 134</v>
      </c>
      <c r="C19" s="35" t="str">
        <f>'прил.1'!C16</f>
        <v>K_L03</v>
      </c>
      <c r="D19" s="145">
        <f>'прил.2'!K16</f>
        <v>1.070784</v>
      </c>
      <c r="E19" s="145">
        <f>'прил.2'!N16</f>
        <v>1.070784</v>
      </c>
      <c r="F19" s="145">
        <f>'прил.2'!Q16</f>
        <v>1.070784</v>
      </c>
      <c r="G19" s="145"/>
      <c r="H19" s="145">
        <f>'прил.2'!Z16</f>
        <v>0</v>
      </c>
      <c r="I19" s="145"/>
      <c r="J19" s="145"/>
      <c r="K19" s="145"/>
      <c r="L19" s="145"/>
      <c r="M19" s="145"/>
      <c r="N19" s="145"/>
      <c r="O19" s="145"/>
      <c r="P19" s="145"/>
      <c r="Q19" s="145"/>
      <c r="R19" s="145">
        <f>'прил.2'!AA16</f>
        <v>0</v>
      </c>
      <c r="S19" s="145"/>
      <c r="T19" s="145">
        <f>'прил.2'!AB16</f>
        <v>0</v>
      </c>
      <c r="U19" s="145"/>
      <c r="V19" s="145">
        <f>'прил.2'!AC16</f>
        <v>1.070784</v>
      </c>
      <c r="W19" s="145"/>
      <c r="X19" s="145">
        <f>'прил.2'!AD16</f>
        <v>1.070784</v>
      </c>
      <c r="Y19" s="145">
        <f t="shared" si="1"/>
        <v>0</v>
      </c>
      <c r="Z19" s="180">
        <f t="shared" si="1"/>
        <v>1.070784</v>
      </c>
      <c r="AA19" s="145">
        <f t="shared" si="4"/>
        <v>0</v>
      </c>
      <c r="AB19" s="180">
        <f t="shared" si="2"/>
        <v>1.070784</v>
      </c>
      <c r="AC19" s="145">
        <f t="shared" si="5"/>
        <v>0</v>
      </c>
      <c r="AD19" s="256">
        <f t="shared" si="3"/>
        <v>1.070784</v>
      </c>
      <c r="AE19" s="58"/>
      <c r="AF19" s="59"/>
      <c r="AG19" s="59"/>
    </row>
    <row r="20" spans="1:33" ht="15.75">
      <c r="A20" s="229" t="str">
        <f>'прил.1'!A17</f>
        <v>1.4.</v>
      </c>
      <c r="B20" s="234" t="str">
        <f>'прил.1'!B17</f>
        <v>Охранно-пожарная сигнализация в участке </v>
      </c>
      <c r="C20" s="35" t="str">
        <f>'прил.1'!C17</f>
        <v>K_L04</v>
      </c>
      <c r="D20" s="145">
        <f>'прил.2'!K17</f>
        <v>2.2979840000000005</v>
      </c>
      <c r="E20" s="145">
        <f>'прил.2'!N17</f>
        <v>0.800384</v>
      </c>
      <c r="F20" s="145">
        <f>'прил.2'!Q17</f>
        <v>0.800384</v>
      </c>
      <c r="G20" s="145"/>
      <c r="H20" s="145">
        <f>'прил.2'!Z17</f>
        <v>0</v>
      </c>
      <c r="I20" s="145"/>
      <c r="J20" s="145"/>
      <c r="K20" s="145"/>
      <c r="L20" s="145"/>
      <c r="M20" s="145"/>
      <c r="N20" s="145"/>
      <c r="O20" s="145"/>
      <c r="P20" s="145"/>
      <c r="Q20" s="145"/>
      <c r="R20" s="145">
        <f>'прил.2'!AA17</f>
        <v>1.4976</v>
      </c>
      <c r="S20" s="145"/>
      <c r="T20" s="145">
        <f>'прил.2'!AB17</f>
        <v>0</v>
      </c>
      <c r="U20" s="145"/>
      <c r="V20" s="145">
        <f>'прил.2'!AC17</f>
        <v>0.800384</v>
      </c>
      <c r="W20" s="145"/>
      <c r="X20" s="145">
        <f>'прил.2'!AD17</f>
        <v>0.800384</v>
      </c>
      <c r="Y20" s="145">
        <f t="shared" si="1"/>
        <v>0</v>
      </c>
      <c r="Z20" s="180">
        <f t="shared" si="1"/>
        <v>2.297984</v>
      </c>
      <c r="AA20" s="145">
        <f t="shared" si="4"/>
        <v>0</v>
      </c>
      <c r="AB20" s="180">
        <f t="shared" si="2"/>
        <v>0.800384</v>
      </c>
      <c r="AC20" s="145">
        <f t="shared" si="5"/>
        <v>0</v>
      </c>
      <c r="AD20" s="256">
        <f t="shared" si="3"/>
        <v>0.800384</v>
      </c>
      <c r="AE20" s="58"/>
      <c r="AF20" s="59"/>
      <c r="AG20" s="59"/>
    </row>
    <row r="21" spans="1:33" ht="15.75">
      <c r="A21" s="229" t="str">
        <f>'прил.1'!A18</f>
        <v>1.5.</v>
      </c>
      <c r="B21" s="234" t="str">
        <f>'прил.1'!B18</f>
        <v>Реализация мероприятий по соответствию бренд-буку</v>
      </c>
      <c r="C21" s="35" t="str">
        <f>'прил.1'!C18</f>
        <v>L_КАЭС.01</v>
      </c>
      <c r="D21" s="145">
        <f>'прил.2'!K18</f>
        <v>2.9949950000000003</v>
      </c>
      <c r="E21" s="145">
        <f>'прил.2'!N18</f>
        <v>0.8946000000000001</v>
      </c>
      <c r="F21" s="145">
        <f>'прил.2'!Q18</f>
        <v>0.8946000000000001</v>
      </c>
      <c r="G21" s="145"/>
      <c r="H21" s="145">
        <f>'прил.2'!Z18</f>
        <v>0</v>
      </c>
      <c r="I21" s="145"/>
      <c r="J21" s="145"/>
      <c r="K21" s="145"/>
      <c r="L21" s="145"/>
      <c r="M21" s="145"/>
      <c r="N21" s="145"/>
      <c r="O21" s="145"/>
      <c r="P21" s="145"/>
      <c r="Q21" s="145"/>
      <c r="R21" s="145">
        <f>'прил.2'!AA18</f>
        <v>2.100395</v>
      </c>
      <c r="S21" s="145"/>
      <c r="T21" s="145">
        <f>'прил.2'!AB18</f>
        <v>0</v>
      </c>
      <c r="U21" s="145"/>
      <c r="V21" s="145">
        <f>'прил.2'!AC18</f>
        <v>0.8946000000000001</v>
      </c>
      <c r="W21" s="145"/>
      <c r="X21" s="145">
        <f>'прил.2'!AD18</f>
        <v>0.8946000000000001</v>
      </c>
      <c r="Y21" s="145">
        <f t="shared" si="1"/>
        <v>0</v>
      </c>
      <c r="Z21" s="180">
        <f t="shared" si="1"/>
        <v>2.994995</v>
      </c>
      <c r="AA21" s="145">
        <f t="shared" si="4"/>
        <v>0</v>
      </c>
      <c r="AB21" s="180">
        <f t="shared" si="2"/>
        <v>0.8946000000000001</v>
      </c>
      <c r="AC21" s="145">
        <f t="shared" si="5"/>
        <v>0</v>
      </c>
      <c r="AD21" s="256">
        <f t="shared" si="3"/>
        <v>0.8946000000000001</v>
      </c>
      <c r="AE21" s="58"/>
      <c r="AF21" s="59"/>
      <c r="AG21" s="59"/>
    </row>
    <row r="22" spans="1:33" ht="15.75">
      <c r="A22" s="228" t="str">
        <f>'прил.1'!A19</f>
        <v>2.</v>
      </c>
      <c r="B22" s="233" t="str">
        <f>'прил.1'!B19</f>
        <v>Приобретение ИТ-имущества </v>
      </c>
      <c r="C22" s="112"/>
      <c r="D22" s="145"/>
      <c r="E22" s="145">
        <f>'прил.2'!N19</f>
        <v>0</v>
      </c>
      <c r="F22" s="145">
        <f>'прил.2'!Q19</f>
        <v>0</v>
      </c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5">
        <f>'прил.2'!AB19</f>
        <v>0</v>
      </c>
      <c r="U22" s="144"/>
      <c r="V22" s="144"/>
      <c r="W22" s="144"/>
      <c r="X22" s="145">
        <f>'прил.2'!AD19</f>
        <v>0</v>
      </c>
      <c r="Y22" s="144"/>
      <c r="Z22" s="181"/>
      <c r="AA22" s="145">
        <f t="shared" si="4"/>
        <v>0</v>
      </c>
      <c r="AB22" s="180">
        <f t="shared" si="2"/>
        <v>0</v>
      </c>
      <c r="AC22" s="145">
        <f t="shared" si="5"/>
        <v>0</v>
      </c>
      <c r="AD22" s="256">
        <f t="shared" si="3"/>
        <v>0</v>
      </c>
      <c r="AE22" s="58"/>
      <c r="AF22" s="59"/>
      <c r="AG22" s="59"/>
    </row>
    <row r="23" spans="1:34" ht="15.75">
      <c r="A23" s="229" t="str">
        <f>'прил.2'!A20</f>
        <v>2.1.</v>
      </c>
      <c r="B23" s="234" t="str">
        <f>'прил.2'!B20</f>
        <v>Коммутатор Cisco</v>
      </c>
      <c r="C23" s="35" t="str">
        <f>'прил.2'!C20</f>
        <v>K_L05</v>
      </c>
      <c r="D23" s="145">
        <f>'прил.2'!K20</f>
        <v>5.859041625000001</v>
      </c>
      <c r="E23" s="145">
        <f>'прил.2'!N20</f>
        <v>0</v>
      </c>
      <c r="F23" s="145">
        <f>'прил.2'!Q20</f>
        <v>0</v>
      </c>
      <c r="G23" s="145"/>
      <c r="H23" s="145">
        <f>'прил.2'!Z20</f>
        <v>0</v>
      </c>
      <c r="I23" s="145"/>
      <c r="J23" s="145"/>
      <c r="K23" s="145"/>
      <c r="L23" s="145">
        <f>H23</f>
        <v>0</v>
      </c>
      <c r="M23" s="145"/>
      <c r="N23" s="145"/>
      <c r="O23" s="145"/>
      <c r="P23" s="145"/>
      <c r="Q23" s="145"/>
      <c r="R23" s="145">
        <f>'прил.2'!AA20</f>
        <v>5.859041625</v>
      </c>
      <c r="S23" s="145"/>
      <c r="T23" s="145">
        <f>'прил.2'!AB20</f>
        <v>0</v>
      </c>
      <c r="U23" s="145"/>
      <c r="V23" s="145">
        <f>'прил.2'!AC20</f>
        <v>0</v>
      </c>
      <c r="W23" s="145"/>
      <c r="X23" s="145">
        <f>'прил.2'!AD20</f>
        <v>0</v>
      </c>
      <c r="Y23" s="145">
        <f aca="true" t="shared" si="6" ref="Y23:Y28">U23+Q23+G23</f>
        <v>0</v>
      </c>
      <c r="Z23" s="180">
        <f aca="true" t="shared" si="7" ref="Z23:Z28">V23+R23+H23</f>
        <v>5.859041625</v>
      </c>
      <c r="AA23" s="145">
        <f t="shared" si="4"/>
        <v>0</v>
      </c>
      <c r="AB23" s="180">
        <f t="shared" si="2"/>
        <v>0</v>
      </c>
      <c r="AC23" s="145">
        <f t="shared" si="5"/>
        <v>0</v>
      </c>
      <c r="AD23" s="256">
        <f t="shared" si="3"/>
        <v>0</v>
      </c>
      <c r="AE23" s="58"/>
      <c r="AF23" s="59">
        <f aca="true" t="shared" si="8" ref="AF23:AF28">Z23-V23-R23-H23</f>
        <v>0</v>
      </c>
      <c r="AG23" s="59">
        <f aca="true" t="shared" si="9" ref="AG23:AG28">Z23+Y23-D23</f>
        <v>0</v>
      </c>
      <c r="AH23" s="36">
        <f aca="true" t="shared" si="10" ref="AH23:AH31">AC23-W23-S23-G23</f>
        <v>0</v>
      </c>
    </row>
    <row r="24" spans="1:34" ht="15.75">
      <c r="A24" s="229" t="str">
        <f>'прил.2'!A21</f>
        <v>2.2.</v>
      </c>
      <c r="B24" s="234" t="str">
        <f>'прил.2'!B21</f>
        <v>Приобретение оргтехники</v>
      </c>
      <c r="C24" s="35" t="str">
        <f>'прил.2'!C21</f>
        <v>K_L06</v>
      </c>
      <c r="D24" s="145">
        <f>'прил.2'!K21</f>
        <v>13.663123710312835</v>
      </c>
      <c r="E24" s="145">
        <f>'прил.2'!N21</f>
        <v>13.663123710312835</v>
      </c>
      <c r="F24" s="145">
        <f>'прил.2'!Q21</f>
        <v>13.663123710312835</v>
      </c>
      <c r="G24" s="145"/>
      <c r="H24" s="145">
        <f>'прил.2'!Z21</f>
        <v>0</v>
      </c>
      <c r="I24" s="145"/>
      <c r="J24" s="145"/>
      <c r="K24" s="145"/>
      <c r="L24" s="145">
        <f>H24</f>
        <v>0</v>
      </c>
      <c r="M24" s="145"/>
      <c r="N24" s="145"/>
      <c r="O24" s="145"/>
      <c r="P24" s="145"/>
      <c r="Q24" s="145"/>
      <c r="R24" s="145">
        <f>'прил.2'!AA21</f>
        <v>0</v>
      </c>
      <c r="S24" s="145"/>
      <c r="T24" s="145">
        <f>'прил.2'!AB21</f>
        <v>0</v>
      </c>
      <c r="U24" s="145"/>
      <c r="V24" s="145">
        <f>'прил.2'!AC21</f>
        <v>13.663123710312833</v>
      </c>
      <c r="W24" s="145"/>
      <c r="X24" s="145">
        <f>'прил.2'!AD21</f>
        <v>13.663123710312833</v>
      </c>
      <c r="Y24" s="145">
        <f t="shared" si="6"/>
        <v>0</v>
      </c>
      <c r="Z24" s="180">
        <f t="shared" si="7"/>
        <v>13.663123710312833</v>
      </c>
      <c r="AA24" s="145">
        <f t="shared" si="4"/>
        <v>0</v>
      </c>
      <c r="AB24" s="180">
        <f t="shared" si="2"/>
        <v>13.663123710312833</v>
      </c>
      <c r="AC24" s="145">
        <f t="shared" si="5"/>
        <v>0</v>
      </c>
      <c r="AD24" s="256">
        <f t="shared" si="3"/>
        <v>13.663123710312833</v>
      </c>
      <c r="AE24" s="58"/>
      <c r="AF24" s="59">
        <f t="shared" si="8"/>
        <v>0</v>
      </c>
      <c r="AG24" s="59">
        <f t="shared" si="9"/>
        <v>0</v>
      </c>
      <c r="AH24" s="36">
        <f t="shared" si="10"/>
        <v>0</v>
      </c>
    </row>
    <row r="25" spans="1:34" ht="15.75">
      <c r="A25" s="229" t="str">
        <f>'прил.2'!A22</f>
        <v>2.3.</v>
      </c>
      <c r="B25" s="234" t="str">
        <f>'прил.2'!B22</f>
        <v>Система хранения данных (СХД) Lenovo Storage V3700 V2 SFF Control Enclosure (6535C2D)</v>
      </c>
      <c r="C25" s="35" t="str">
        <f>'прил.2'!C22</f>
        <v>K_L07</v>
      </c>
      <c r="D25" s="145">
        <f>'прил.2'!K22</f>
        <v>6.186124325</v>
      </c>
      <c r="E25" s="145">
        <f>'прил.2'!N22</f>
        <v>0</v>
      </c>
      <c r="F25" s="145">
        <f>'прил.2'!Q22</f>
        <v>0</v>
      </c>
      <c r="G25" s="145"/>
      <c r="H25" s="145">
        <f>'прил.2'!Z22</f>
        <v>0</v>
      </c>
      <c r="I25" s="145"/>
      <c r="J25" s="145"/>
      <c r="K25" s="145"/>
      <c r="L25" s="145">
        <f>H25</f>
        <v>0</v>
      </c>
      <c r="M25" s="145"/>
      <c r="N25" s="145"/>
      <c r="O25" s="145"/>
      <c r="P25" s="145"/>
      <c r="Q25" s="145"/>
      <c r="R25" s="145">
        <f>'прил.2'!AA22</f>
        <v>6.186124325</v>
      </c>
      <c r="S25" s="145"/>
      <c r="T25" s="145">
        <f>'прил.2'!AB22</f>
        <v>0</v>
      </c>
      <c r="U25" s="145"/>
      <c r="V25" s="145">
        <f>'прил.2'!AC22</f>
        <v>0</v>
      </c>
      <c r="W25" s="145"/>
      <c r="X25" s="145">
        <f>'прил.2'!AD22</f>
        <v>0</v>
      </c>
      <c r="Y25" s="145">
        <f t="shared" si="6"/>
        <v>0</v>
      </c>
      <c r="Z25" s="180">
        <f t="shared" si="7"/>
        <v>6.186124325</v>
      </c>
      <c r="AA25" s="145">
        <f t="shared" si="4"/>
        <v>0</v>
      </c>
      <c r="AB25" s="180">
        <f t="shared" si="2"/>
        <v>0</v>
      </c>
      <c r="AC25" s="145">
        <f t="shared" si="5"/>
        <v>0</v>
      </c>
      <c r="AD25" s="256">
        <f t="shared" si="3"/>
        <v>0</v>
      </c>
      <c r="AE25" s="58"/>
      <c r="AF25" s="59">
        <f t="shared" si="8"/>
        <v>0</v>
      </c>
      <c r="AG25" s="59">
        <f t="shared" si="9"/>
        <v>0</v>
      </c>
      <c r="AH25" s="36">
        <f t="shared" si="10"/>
        <v>0</v>
      </c>
    </row>
    <row r="26" spans="1:34" ht="15.75">
      <c r="A26" s="229" t="str">
        <f>'прил.2'!A23</f>
        <v>2.4.</v>
      </c>
      <c r="B26" s="234" t="str">
        <f>'прил.2'!B23</f>
        <v>ИБП APC SRC2KI Smart-UPS RC 2000VA 1600W</v>
      </c>
      <c r="C26" s="35" t="str">
        <f>'прил.2'!C23</f>
        <v>K_01</v>
      </c>
      <c r="D26" s="145">
        <f>'прил.2'!K23</f>
        <v>0.22722261233242536</v>
      </c>
      <c r="E26" s="145">
        <f>'прил.2'!N23</f>
        <v>0</v>
      </c>
      <c r="F26" s="145">
        <f>'прил.2'!Q23</f>
        <v>0</v>
      </c>
      <c r="G26" s="145"/>
      <c r="H26" s="145">
        <f>'прил.2'!Z23</f>
        <v>0</v>
      </c>
      <c r="I26" s="145"/>
      <c r="J26" s="145"/>
      <c r="K26" s="145"/>
      <c r="L26" s="145">
        <f>H26</f>
        <v>0</v>
      </c>
      <c r="M26" s="145"/>
      <c r="N26" s="145"/>
      <c r="O26" s="145"/>
      <c r="P26" s="145"/>
      <c r="Q26" s="145"/>
      <c r="R26" s="145">
        <f>'прил.2'!AA23</f>
        <v>0.22722261233242536</v>
      </c>
      <c r="S26" s="145"/>
      <c r="T26" s="145">
        <f>'прил.2'!AB23</f>
        <v>0</v>
      </c>
      <c r="U26" s="145"/>
      <c r="V26" s="145">
        <f>'прил.2'!AC23</f>
        <v>0</v>
      </c>
      <c r="W26" s="145"/>
      <c r="X26" s="145">
        <f>'прил.2'!AD23</f>
        <v>0</v>
      </c>
      <c r="Y26" s="145">
        <f t="shared" si="6"/>
        <v>0</v>
      </c>
      <c r="Z26" s="180">
        <f t="shared" si="7"/>
        <v>0.22722261233242536</v>
      </c>
      <c r="AA26" s="145">
        <f t="shared" si="4"/>
        <v>0</v>
      </c>
      <c r="AB26" s="180">
        <f t="shared" si="2"/>
        <v>0</v>
      </c>
      <c r="AC26" s="145">
        <f t="shared" si="5"/>
        <v>0</v>
      </c>
      <c r="AD26" s="256">
        <f t="shared" si="3"/>
        <v>0</v>
      </c>
      <c r="AE26" s="58"/>
      <c r="AF26" s="59">
        <f t="shared" si="8"/>
        <v>0</v>
      </c>
      <c r="AG26" s="59">
        <f t="shared" si="9"/>
        <v>0</v>
      </c>
      <c r="AH26" s="36">
        <f t="shared" si="10"/>
        <v>0</v>
      </c>
    </row>
    <row r="27" spans="1:34" ht="15.75">
      <c r="A27" s="229" t="str">
        <f>'прил.2'!A24</f>
        <v>2.5.</v>
      </c>
      <c r="B27" s="234" t="str">
        <f>'прил.2'!B24</f>
        <v>Ленточная библиотека HPE STOREEVER MSL2024 LTO-7 15000 SAS (P9G69A</v>
      </c>
      <c r="C27" s="35" t="str">
        <f>'прил.2'!C24</f>
        <v>K_02</v>
      </c>
      <c r="D27" s="145">
        <f>'прил.2'!K24</f>
        <v>0.15850669304858245</v>
      </c>
      <c r="E27" s="145">
        <f>'прил.2'!N24</f>
        <v>0</v>
      </c>
      <c r="F27" s="145">
        <f>'прил.2'!Q24</f>
        <v>0</v>
      </c>
      <c r="G27" s="145"/>
      <c r="H27" s="145">
        <f>'прил.2'!Z24</f>
        <v>0</v>
      </c>
      <c r="I27" s="145"/>
      <c r="J27" s="145"/>
      <c r="K27" s="145"/>
      <c r="L27" s="145"/>
      <c r="M27" s="145"/>
      <c r="N27" s="145"/>
      <c r="O27" s="145"/>
      <c r="P27" s="145"/>
      <c r="Q27" s="145"/>
      <c r="R27" s="145">
        <f>'прил.2'!AA24</f>
        <v>0.15850669304858245</v>
      </c>
      <c r="S27" s="145"/>
      <c r="T27" s="145">
        <f>'прил.2'!AB24</f>
        <v>0</v>
      </c>
      <c r="U27" s="145"/>
      <c r="V27" s="145">
        <f>'прил.2'!AC24</f>
        <v>0</v>
      </c>
      <c r="W27" s="145"/>
      <c r="X27" s="145">
        <f>'прил.2'!AD24</f>
        <v>0</v>
      </c>
      <c r="Y27" s="145">
        <f t="shared" si="6"/>
        <v>0</v>
      </c>
      <c r="Z27" s="180">
        <f t="shared" si="7"/>
        <v>0.15850669304858245</v>
      </c>
      <c r="AA27" s="145">
        <f t="shared" si="4"/>
        <v>0</v>
      </c>
      <c r="AB27" s="180">
        <f t="shared" si="2"/>
        <v>0</v>
      </c>
      <c r="AC27" s="145">
        <f t="shared" si="5"/>
        <v>0</v>
      </c>
      <c r="AD27" s="256">
        <f t="shared" si="3"/>
        <v>0</v>
      </c>
      <c r="AE27" s="58"/>
      <c r="AF27" s="59">
        <f t="shared" si="8"/>
        <v>0</v>
      </c>
      <c r="AG27" s="59">
        <f t="shared" si="9"/>
        <v>0</v>
      </c>
      <c r="AH27" s="36">
        <f t="shared" si="10"/>
        <v>0</v>
      </c>
    </row>
    <row r="28" spans="1:34" ht="31.5">
      <c r="A28" s="230" t="str">
        <f>'прил.2'!A25</f>
        <v>2.6.</v>
      </c>
      <c r="B28" s="235" t="str">
        <f>'прил.2'!B25</f>
        <v>Система хранения данных (СХД) HPE MSA 1050 8Gb Fibre Channel Dual Controller SFF Storage (Q2R19A)</v>
      </c>
      <c r="C28" s="133" t="str">
        <f>'прил.2'!C25</f>
        <v>K_03</v>
      </c>
      <c r="D28" s="145">
        <f>'прил.2'!K25</f>
        <v>1.1032332288644078</v>
      </c>
      <c r="E28" s="145">
        <f>'прил.2'!N25</f>
        <v>0</v>
      </c>
      <c r="F28" s="145">
        <f>'прил.2'!Q25</f>
        <v>0</v>
      </c>
      <c r="G28" s="145"/>
      <c r="H28" s="145">
        <f>'прил.2'!Z25</f>
        <v>0</v>
      </c>
      <c r="I28" s="145"/>
      <c r="J28" s="145"/>
      <c r="K28" s="145"/>
      <c r="L28" s="145"/>
      <c r="M28" s="145"/>
      <c r="N28" s="145"/>
      <c r="O28" s="145"/>
      <c r="P28" s="145"/>
      <c r="Q28" s="145"/>
      <c r="R28" s="145">
        <f>'прил.2'!AA25</f>
        <v>1.1032332288644078</v>
      </c>
      <c r="S28" s="145"/>
      <c r="T28" s="145">
        <f>'прил.2'!AB25</f>
        <v>0</v>
      </c>
      <c r="U28" s="145"/>
      <c r="V28" s="145">
        <f>'прил.2'!AC25</f>
        <v>0</v>
      </c>
      <c r="W28" s="145"/>
      <c r="X28" s="145">
        <f>'прил.2'!AD25</f>
        <v>0</v>
      </c>
      <c r="Y28" s="145">
        <f t="shared" si="6"/>
        <v>0</v>
      </c>
      <c r="Z28" s="180">
        <f t="shared" si="7"/>
        <v>1.1032332288644078</v>
      </c>
      <c r="AA28" s="145">
        <f t="shared" si="4"/>
        <v>0</v>
      </c>
      <c r="AB28" s="180">
        <f t="shared" si="2"/>
        <v>0</v>
      </c>
      <c r="AC28" s="145">
        <f t="shared" si="5"/>
        <v>0</v>
      </c>
      <c r="AD28" s="256">
        <f t="shared" si="3"/>
        <v>0</v>
      </c>
      <c r="AE28" s="58"/>
      <c r="AF28" s="59">
        <f t="shared" si="8"/>
        <v>0</v>
      </c>
      <c r="AG28" s="59">
        <f t="shared" si="9"/>
        <v>0</v>
      </c>
      <c r="AH28" s="36">
        <f t="shared" si="10"/>
        <v>0</v>
      </c>
    </row>
    <row r="29" spans="1:34" ht="15.75">
      <c r="A29" s="230" t="str">
        <f>'прил.2'!A26</f>
        <v>2.7.</v>
      </c>
      <c r="B29" s="235" t="str">
        <f>'прил.2'!B26</f>
        <v>Моноблок 23.8" HP 24-df1008ur (2Y0P0EA)</v>
      </c>
      <c r="C29" s="133" t="str">
        <f>'прил.2'!C26</f>
        <v>L_КАЭС.01</v>
      </c>
      <c r="D29" s="145">
        <f>'прил.2'!K26</f>
        <v>12.9965</v>
      </c>
      <c r="E29" s="145">
        <f>'прил.2'!N26</f>
        <v>6.49825</v>
      </c>
      <c r="F29" s="145">
        <f>'прил.2'!Q26</f>
        <v>6.49825</v>
      </c>
      <c r="G29" s="145"/>
      <c r="H29" s="145">
        <f>'прил.2'!Z26</f>
        <v>0</v>
      </c>
      <c r="I29" s="145"/>
      <c r="J29" s="145"/>
      <c r="K29" s="145"/>
      <c r="L29" s="145"/>
      <c r="M29" s="145"/>
      <c r="N29" s="145"/>
      <c r="O29" s="145"/>
      <c r="P29" s="145"/>
      <c r="Q29" s="145"/>
      <c r="R29" s="145">
        <f>'прил.2'!AA26</f>
        <v>6.49825</v>
      </c>
      <c r="S29" s="145"/>
      <c r="T29" s="145">
        <f>'прил.2'!AB26</f>
        <v>0</v>
      </c>
      <c r="U29" s="145"/>
      <c r="V29" s="145">
        <f>'прил.2'!AC26</f>
        <v>6.49825</v>
      </c>
      <c r="W29" s="145"/>
      <c r="X29" s="145">
        <f>'прил.2'!AD26</f>
        <v>6.49825</v>
      </c>
      <c r="Y29" s="145">
        <f>U29+Q29+G29</f>
        <v>0</v>
      </c>
      <c r="Z29" s="180">
        <f>V29+R29+H29</f>
        <v>12.9965</v>
      </c>
      <c r="AA29" s="145">
        <f t="shared" si="4"/>
        <v>0</v>
      </c>
      <c r="AB29" s="180">
        <f t="shared" si="2"/>
        <v>6.49825</v>
      </c>
      <c r="AC29" s="145">
        <f t="shared" si="5"/>
        <v>0</v>
      </c>
      <c r="AD29" s="256">
        <f t="shared" si="3"/>
        <v>6.49825</v>
      </c>
      <c r="AE29" s="58"/>
      <c r="AF29" s="59"/>
      <c r="AG29" s="59"/>
      <c r="AH29" s="36">
        <f t="shared" si="10"/>
        <v>0</v>
      </c>
    </row>
    <row r="30" spans="1:34" ht="15.75">
      <c r="A30" s="231" t="str">
        <f>'прил.2'!A27</f>
        <v>3.</v>
      </c>
      <c r="B30" s="233" t="str">
        <f>'прил.2'!B27</f>
        <v>Оснащение интеллектуальной системой учета</v>
      </c>
      <c r="C30" s="119"/>
      <c r="D30" s="145"/>
      <c r="E30" s="145">
        <f>'прил.2'!N27</f>
        <v>0</v>
      </c>
      <c r="F30" s="145">
        <f>'прил.2'!Q27</f>
        <v>0</v>
      </c>
      <c r="G30" s="145"/>
      <c r="H30" s="144"/>
      <c r="I30" s="145"/>
      <c r="J30" s="144"/>
      <c r="K30" s="145"/>
      <c r="L30" s="144"/>
      <c r="M30" s="145"/>
      <c r="N30" s="144"/>
      <c r="O30" s="145"/>
      <c r="P30" s="144"/>
      <c r="Q30" s="145"/>
      <c r="R30" s="145"/>
      <c r="S30" s="145"/>
      <c r="T30" s="145">
        <f>'прил.2'!AB27</f>
        <v>0</v>
      </c>
      <c r="U30" s="145"/>
      <c r="V30" s="145"/>
      <c r="W30" s="145"/>
      <c r="X30" s="145">
        <f>'прил.2'!AD27</f>
        <v>0</v>
      </c>
      <c r="Y30" s="144"/>
      <c r="Z30" s="181"/>
      <c r="AA30" s="145">
        <f t="shared" si="4"/>
        <v>0</v>
      </c>
      <c r="AB30" s="180">
        <f t="shared" si="2"/>
        <v>0</v>
      </c>
      <c r="AC30" s="145">
        <f t="shared" si="5"/>
        <v>0</v>
      </c>
      <c r="AD30" s="256">
        <f t="shared" si="3"/>
        <v>0</v>
      </c>
      <c r="AE30" s="58"/>
      <c r="AF30" s="59">
        <f>Z30-V30-R30-H30</f>
        <v>0</v>
      </c>
      <c r="AG30" s="59">
        <f>Z30+Y30-D30</f>
        <v>0</v>
      </c>
      <c r="AH30" s="36">
        <f t="shared" si="10"/>
        <v>0</v>
      </c>
    </row>
    <row r="31" spans="1:34" ht="15.75">
      <c r="A31" s="229" t="str">
        <f>'прил.1'!A28</f>
        <v>3.1.</v>
      </c>
      <c r="B31" s="234" t="str">
        <f>'прил.1'!B28</f>
        <v>Оборудование многоквартирных жилых домов интеллектуальной системой учета </v>
      </c>
      <c r="C31" s="35" t="str">
        <f>'прил.1'!C28</f>
        <v>K_L15</v>
      </c>
      <c r="D31" s="145">
        <f>'прил.2'!K28</f>
        <v>696.8115434666668</v>
      </c>
      <c r="E31" s="145">
        <f>'прил.2'!N28</f>
        <v>613.0472630416667</v>
      </c>
      <c r="F31" s="145">
        <f>'прил.2'!Q28</f>
        <v>640.3484715224033</v>
      </c>
      <c r="G31" s="145"/>
      <c r="H31" s="145">
        <f>'прил.2'!Z28</f>
        <v>232.33305964166664</v>
      </c>
      <c r="I31" s="145"/>
      <c r="J31" s="145"/>
      <c r="K31" s="145"/>
      <c r="L31" s="145"/>
      <c r="M31" s="145"/>
      <c r="N31" s="145"/>
      <c r="O31" s="145"/>
      <c r="P31" s="145">
        <f>H31</f>
        <v>232.33305964166664</v>
      </c>
      <c r="Q31" s="145"/>
      <c r="R31" s="145">
        <f>'прил.2'!AA28</f>
        <v>232.260640425</v>
      </c>
      <c r="S31" s="145"/>
      <c r="T31" s="145">
        <f>'прил.2'!AB28</f>
        <v>148.49635999999998</v>
      </c>
      <c r="U31" s="145"/>
      <c r="V31" s="145">
        <f>'прил.2'!AC28</f>
        <v>232.2178434</v>
      </c>
      <c r="W31" s="145"/>
      <c r="X31" s="145">
        <f>'прил.2'!AD28</f>
        <v>259.51905188073664</v>
      </c>
      <c r="Y31" s="145">
        <f>U31+Q31+G31</f>
        <v>0</v>
      </c>
      <c r="Z31" s="180">
        <f>V31+R31+H31</f>
        <v>696.8115434666666</v>
      </c>
      <c r="AA31" s="145">
        <f t="shared" si="4"/>
        <v>0</v>
      </c>
      <c r="AB31" s="180">
        <f t="shared" si="2"/>
        <v>613.0472630416666</v>
      </c>
      <c r="AC31" s="145">
        <f t="shared" si="5"/>
        <v>0</v>
      </c>
      <c r="AD31" s="256">
        <f t="shared" si="3"/>
        <v>640.3484715224033</v>
      </c>
      <c r="AE31" s="58"/>
      <c r="AF31" s="59">
        <f>Z31-V31-R31-H31</f>
        <v>0</v>
      </c>
      <c r="AG31" s="59">
        <f>Z31+Y31-D31</f>
        <v>0</v>
      </c>
      <c r="AH31" s="36">
        <f t="shared" si="10"/>
        <v>0</v>
      </c>
    </row>
    <row r="32" spans="1:33" ht="15.75">
      <c r="A32" s="231" t="str">
        <f>'прил.2'!A29</f>
        <v>4.</v>
      </c>
      <c r="B32" s="233" t="str">
        <f>'прил.2'!B29</f>
        <v>Иные проекты</v>
      </c>
      <c r="C32" s="35"/>
      <c r="D32" s="145"/>
      <c r="E32" s="145">
        <f>'прил.2'!N29</f>
        <v>0</v>
      </c>
      <c r="F32" s="145">
        <f>'прил.2'!Q29</f>
        <v>0</v>
      </c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>
        <f>'прил.2'!AB29</f>
        <v>0</v>
      </c>
      <c r="U32" s="145"/>
      <c r="V32" s="145"/>
      <c r="W32" s="145"/>
      <c r="X32" s="145">
        <f>'прил.2'!AD29</f>
        <v>0</v>
      </c>
      <c r="Y32" s="145"/>
      <c r="Z32" s="180"/>
      <c r="AA32" s="145">
        <f t="shared" si="4"/>
        <v>0</v>
      </c>
      <c r="AB32" s="180">
        <f t="shared" si="2"/>
        <v>0</v>
      </c>
      <c r="AC32" s="145">
        <f t="shared" si="5"/>
        <v>0</v>
      </c>
      <c r="AD32" s="256">
        <f t="shared" si="3"/>
        <v>0</v>
      </c>
      <c r="AE32" s="58"/>
      <c r="AF32" s="59"/>
      <c r="AG32" s="59"/>
    </row>
    <row r="33" spans="1:33" ht="15.75">
      <c r="A33" s="229" t="str">
        <f>'прил.1'!A30</f>
        <v>4.1.</v>
      </c>
      <c r="B33" s="234" t="str">
        <f>'прил.1'!B30</f>
        <v>Модернизация ЕКЦ (Робот-оператор)</v>
      </c>
      <c r="C33" s="35" t="str">
        <f>'прил.1'!C30</f>
        <v>L_КАЭС.03</v>
      </c>
      <c r="D33" s="145">
        <f>'прил.2'!K30</f>
        <v>22.756666666666668</v>
      </c>
      <c r="E33" s="145">
        <f>'прил.2'!N30</f>
        <v>0</v>
      </c>
      <c r="F33" s="145">
        <f>'прил.2'!Q30</f>
        <v>0</v>
      </c>
      <c r="G33" s="145"/>
      <c r="H33" s="145">
        <f>'прил.2'!Z30</f>
        <v>0</v>
      </c>
      <c r="I33" s="145"/>
      <c r="J33" s="145"/>
      <c r="K33" s="145"/>
      <c r="L33" s="145"/>
      <c r="M33" s="145"/>
      <c r="N33" s="145"/>
      <c r="O33" s="145"/>
      <c r="P33" s="145">
        <f>H33</f>
        <v>0</v>
      </c>
      <c r="Q33" s="145"/>
      <c r="R33" s="145">
        <f>'прил.2'!AA30</f>
        <v>22.756666666666668</v>
      </c>
      <c r="S33" s="145"/>
      <c r="T33" s="145">
        <f>'прил.2'!AB30</f>
        <v>0</v>
      </c>
      <c r="U33" s="145"/>
      <c r="V33" s="145">
        <f>'прил.2'!AC30</f>
        <v>0</v>
      </c>
      <c r="W33" s="145"/>
      <c r="X33" s="145">
        <f>'прил.2'!AD30</f>
        <v>0</v>
      </c>
      <c r="Y33" s="145">
        <f>U33+Q33+G33</f>
        <v>0</v>
      </c>
      <c r="Z33" s="180">
        <f>V33+R33+H33</f>
        <v>22.756666666666668</v>
      </c>
      <c r="AA33" s="145">
        <f t="shared" si="4"/>
        <v>0</v>
      </c>
      <c r="AB33" s="180">
        <f t="shared" si="2"/>
        <v>0</v>
      </c>
      <c r="AC33" s="145">
        <f t="shared" si="5"/>
        <v>0</v>
      </c>
      <c r="AD33" s="256">
        <f t="shared" si="3"/>
        <v>0</v>
      </c>
      <c r="AE33" s="58"/>
      <c r="AF33" s="59"/>
      <c r="AG33" s="59"/>
    </row>
    <row r="34" spans="1:33" s="31" customFormat="1" ht="16.5" thickBot="1">
      <c r="A34" s="232"/>
      <c r="B34" s="236" t="s">
        <v>144</v>
      </c>
      <c r="C34" s="134"/>
      <c r="D34" s="150">
        <f aca="true" t="shared" si="11" ref="D34:AB34">SUM(D16:D33)</f>
        <v>766.5781253278917</v>
      </c>
      <c r="E34" s="150">
        <f t="shared" si="11"/>
        <v>635.9744047519796</v>
      </c>
      <c r="F34" s="150">
        <f t="shared" si="11"/>
        <v>663.2756132327162</v>
      </c>
      <c r="G34" s="150">
        <f t="shared" si="11"/>
        <v>0</v>
      </c>
      <c r="H34" s="150">
        <f t="shared" si="11"/>
        <v>232.33305964166664</v>
      </c>
      <c r="I34" s="150">
        <f t="shared" si="11"/>
        <v>0</v>
      </c>
      <c r="J34" s="150">
        <f t="shared" si="11"/>
        <v>0</v>
      </c>
      <c r="K34" s="150">
        <f t="shared" si="11"/>
        <v>0</v>
      </c>
      <c r="L34" s="150">
        <f t="shared" si="11"/>
        <v>0</v>
      </c>
      <c r="M34" s="150">
        <f t="shared" si="11"/>
        <v>0</v>
      </c>
      <c r="N34" s="150">
        <f t="shared" si="11"/>
        <v>0</v>
      </c>
      <c r="O34" s="150">
        <f t="shared" si="11"/>
        <v>0</v>
      </c>
      <c r="P34" s="150">
        <f t="shared" si="11"/>
        <v>232.33305964166664</v>
      </c>
      <c r="Q34" s="150">
        <f t="shared" si="11"/>
        <v>0</v>
      </c>
      <c r="R34" s="150">
        <f t="shared" si="11"/>
        <v>279.10008057591205</v>
      </c>
      <c r="S34" s="150">
        <f>SUM(S16:S33)</f>
        <v>0</v>
      </c>
      <c r="T34" s="150">
        <f>SUM(T16:T33)</f>
        <v>148.49635999999998</v>
      </c>
      <c r="U34" s="150">
        <f t="shared" si="11"/>
        <v>0</v>
      </c>
      <c r="V34" s="150">
        <f t="shared" si="11"/>
        <v>255.14498511031283</v>
      </c>
      <c r="W34" s="150"/>
      <c r="X34" s="150">
        <f>SUM(X16:X33)</f>
        <v>282.44619359104945</v>
      </c>
      <c r="Y34" s="150">
        <f t="shared" si="11"/>
        <v>0</v>
      </c>
      <c r="Z34" s="191">
        <f t="shared" si="11"/>
        <v>766.5781253278916</v>
      </c>
      <c r="AA34" s="150">
        <f t="shared" si="11"/>
        <v>0</v>
      </c>
      <c r="AB34" s="191">
        <f t="shared" si="11"/>
        <v>635.9744047519795</v>
      </c>
      <c r="AC34" s="150">
        <f>SUM(AC16:AC33)</f>
        <v>0</v>
      </c>
      <c r="AD34" s="263">
        <f>SUM(AD16:AD33)</f>
        <v>663.2756132327162</v>
      </c>
      <c r="AE34" s="226"/>
      <c r="AF34" s="110"/>
      <c r="AG34" s="110"/>
    </row>
    <row r="35" spans="1:34" ht="24.75" customHeight="1">
      <c r="A35" s="97"/>
      <c r="B35" s="98"/>
      <c r="C35" s="17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59">
        <f>Z35-V35-R35-H35</f>
        <v>0</v>
      </c>
      <c r="AG35" s="59">
        <f>Z35+Y35-D35</f>
        <v>0</v>
      </c>
      <c r="AH35" s="36">
        <f>AC35-W35-S35-G35</f>
        <v>0</v>
      </c>
    </row>
    <row r="36" spans="1:40" ht="20.25">
      <c r="A36" s="285"/>
      <c r="B36" s="285"/>
      <c r="C36" s="285"/>
      <c r="D36" s="285"/>
      <c r="E36" s="285"/>
      <c r="F36" s="285"/>
      <c r="G36" s="285"/>
      <c r="H36" s="285"/>
      <c r="I36" s="285"/>
      <c r="J36" s="285"/>
      <c r="K36" s="285"/>
      <c r="L36" s="285"/>
      <c r="M36" s="285"/>
      <c r="N36" s="285"/>
      <c r="O36" s="285"/>
      <c r="P36" s="285"/>
      <c r="Q36" s="285"/>
      <c r="R36" s="285"/>
      <c r="S36" s="285"/>
      <c r="T36" s="285"/>
      <c r="U36" s="285"/>
      <c r="V36" s="285"/>
      <c r="W36" s="285"/>
      <c r="X36" s="285"/>
      <c r="Y36" s="285"/>
      <c r="Z36" s="285"/>
      <c r="AA36" s="285"/>
      <c r="AB36" s="285"/>
      <c r="AC36" s="285"/>
      <c r="AD36" s="285"/>
      <c r="AE36" s="285"/>
      <c r="AF36" s="285"/>
      <c r="AG36" s="285"/>
      <c r="AH36" s="285"/>
      <c r="AI36" s="285"/>
      <c r="AJ36" s="285"/>
      <c r="AK36" s="285"/>
      <c r="AL36" s="285"/>
      <c r="AM36" s="285"/>
      <c r="AN36" s="285"/>
    </row>
    <row r="37" spans="1:31" ht="15.75">
      <c r="A37" s="97"/>
      <c r="B37" s="98"/>
      <c r="C37" s="17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</row>
    <row r="38" spans="1:31" ht="15.75">
      <c r="A38" s="97"/>
      <c r="B38" s="98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</row>
    <row r="39" spans="1:31" ht="15.75">
      <c r="A39" s="97"/>
      <c r="B39" s="98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</row>
    <row r="40" spans="1:31" ht="15.75">
      <c r="A40" s="97"/>
      <c r="B40" s="98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</row>
    <row r="41" spans="1:31" ht="15.75">
      <c r="A41" s="97"/>
      <c r="B41" s="98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</row>
    <row r="42" spans="1:31" ht="15.75">
      <c r="A42" s="97"/>
      <c r="B42" s="98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</row>
    <row r="43" spans="1:31" ht="15.75">
      <c r="A43" s="97"/>
      <c r="B43" s="98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</row>
    <row r="44" spans="1:31" ht="15.75">
      <c r="A44" s="97"/>
      <c r="B44" s="98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</row>
    <row r="45" spans="1:31" ht="15.75">
      <c r="A45" s="97"/>
      <c r="B45" s="98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</row>
    <row r="46" spans="1:31" ht="15.75">
      <c r="A46" s="97"/>
      <c r="B46" s="98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</row>
    <row r="47" spans="1:31" ht="15.75">
      <c r="A47" s="97"/>
      <c r="B47" s="98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</row>
    <row r="48" spans="1:31" ht="15.75">
      <c r="A48" s="97"/>
      <c r="B48" s="98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</row>
    <row r="49" spans="1:31" ht="15.75">
      <c r="A49" s="97"/>
      <c r="B49" s="98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</row>
    <row r="50" spans="1:31" ht="15.75">
      <c r="A50" s="97"/>
      <c r="B50" s="98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</row>
    <row r="51" spans="1:31" ht="15.75">
      <c r="A51" s="97"/>
      <c r="B51" s="98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</row>
    <row r="52" spans="1:31" ht="15.75">
      <c r="A52" s="97"/>
      <c r="B52" s="98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</row>
    <row r="53" spans="1:31" ht="15.75">
      <c r="A53" s="97"/>
      <c r="B53" s="98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</row>
    <row r="54" spans="1:31" ht="15.75">
      <c r="A54" s="97"/>
      <c r="B54" s="98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</row>
    <row r="55" spans="1:31" ht="15.75">
      <c r="A55" s="97"/>
      <c r="B55" s="98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</row>
    <row r="56" spans="1:31" ht="15.75">
      <c r="A56" s="97"/>
      <c r="B56" s="98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</row>
    <row r="57" spans="1:31" ht="15.75">
      <c r="A57" s="97"/>
      <c r="B57" s="98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</row>
    <row r="58" spans="1:31" ht="15.75">
      <c r="A58" s="97"/>
      <c r="B58" s="98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</row>
    <row r="59" spans="1:31" ht="15.75">
      <c r="A59" s="97"/>
      <c r="B59" s="98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</row>
    <row r="60" spans="1:31" ht="15.75">
      <c r="A60" s="97"/>
      <c r="B60" s="98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</row>
    <row r="61" spans="1:31" ht="15.75">
      <c r="A61" s="97"/>
      <c r="B61" s="98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</row>
    <row r="62" spans="1:31" ht="15.75">
      <c r="A62" s="97"/>
      <c r="B62" s="98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</row>
    <row r="63" spans="1:31" ht="15.75">
      <c r="A63" s="97"/>
      <c r="B63" s="98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</row>
    <row r="64" spans="1:31" ht="15.75">
      <c r="A64" s="97"/>
      <c r="B64" s="98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</row>
    <row r="65" spans="1:31" ht="15.75">
      <c r="A65" s="97"/>
      <c r="B65" s="98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</row>
    <row r="66" spans="1:31" ht="15.75">
      <c r="A66" s="97"/>
      <c r="B66" s="98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</row>
    <row r="67" spans="1:31" ht="15.75">
      <c r="A67" s="97"/>
      <c r="B67" s="98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</row>
    <row r="68" spans="1:31" ht="15.75">
      <c r="A68" s="97"/>
      <c r="B68" s="98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</row>
    <row r="69" spans="1:31" ht="15.75">
      <c r="A69" s="97"/>
      <c r="B69" s="98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</row>
    <row r="70" spans="1:31" ht="15.75">
      <c r="A70" s="97"/>
      <c r="B70" s="98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</row>
    <row r="71" spans="1:31" ht="15.75">
      <c r="A71" s="97"/>
      <c r="B71" s="98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</row>
    <row r="72" spans="1:31" ht="15.75">
      <c r="A72" s="97"/>
      <c r="B72" s="98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</row>
    <row r="73" spans="1:31" ht="15.75">
      <c r="A73" s="97"/>
      <c r="B73" s="98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</row>
    <row r="74" spans="1:31" ht="15.75">
      <c r="A74" s="97"/>
      <c r="B74" s="98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</row>
    <row r="75" spans="1:31" ht="15.75">
      <c r="A75" s="97"/>
      <c r="B75" s="98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</row>
    <row r="76" spans="1:31" ht="15.75">
      <c r="A76" s="97"/>
      <c r="B76" s="98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</row>
    <row r="77" spans="1:31" ht="15.75">
      <c r="A77" s="97"/>
      <c r="B77" s="98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</row>
    <row r="78" spans="1:31" ht="15.75">
      <c r="A78" s="97"/>
      <c r="B78" s="98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</row>
    <row r="79" spans="1:31" ht="15.75">
      <c r="A79" s="97"/>
      <c r="B79" s="98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</row>
    <row r="80" spans="1:31" ht="15.75">
      <c r="A80" s="97"/>
      <c r="B80" s="98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</row>
    <row r="81" spans="1:31" ht="15.75">
      <c r="A81" s="97"/>
      <c r="B81" s="98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</row>
    <row r="82" spans="1:31" ht="15.75">
      <c r="A82" s="97"/>
      <c r="B82" s="98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</row>
    <row r="83" spans="1:31" ht="15.75">
      <c r="A83" s="97"/>
      <c r="B83" s="98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</row>
    <row r="84" spans="1:31" ht="15.75">
      <c r="A84" s="97"/>
      <c r="B84" s="98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</row>
    <row r="85" spans="1:31" ht="15.75">
      <c r="A85" s="97"/>
      <c r="B85" s="98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</row>
    <row r="86" spans="1:31" ht="15.75">
      <c r="A86" s="97"/>
      <c r="B86" s="98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</row>
    <row r="87" spans="1:31" ht="15.75">
      <c r="A87" s="97"/>
      <c r="B87" s="98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</row>
    <row r="88" spans="1:31" ht="15.75">
      <c r="A88" s="97"/>
      <c r="B88" s="98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</row>
    <row r="90" spans="1:26" ht="15.75">
      <c r="A90" s="345"/>
      <c r="B90" s="345"/>
      <c r="C90" s="345"/>
      <c r="D90" s="345"/>
      <c r="E90" s="345"/>
      <c r="F90" s="345"/>
      <c r="G90" s="345"/>
      <c r="H90" s="345"/>
      <c r="I90" s="345"/>
      <c r="J90" s="345"/>
      <c r="K90" s="345"/>
      <c r="L90" s="345"/>
      <c r="M90" s="345"/>
      <c r="N90" s="345"/>
      <c r="O90" s="345"/>
      <c r="P90" s="345"/>
      <c r="Q90" s="345"/>
      <c r="R90" s="345"/>
      <c r="S90" s="345"/>
      <c r="T90" s="345"/>
      <c r="U90" s="345"/>
      <c r="V90" s="345"/>
      <c r="W90" s="345"/>
      <c r="X90" s="345"/>
      <c r="Y90" s="345"/>
      <c r="Z90" s="345"/>
    </row>
  </sheetData>
  <sheetProtection/>
  <mergeCells count="35">
    <mergeCell ref="G10:AD10"/>
    <mergeCell ref="Q11:T11"/>
    <mergeCell ref="O11:P11"/>
    <mergeCell ref="Q12:R12"/>
    <mergeCell ref="M11:N11"/>
    <mergeCell ref="AC12:AD12"/>
    <mergeCell ref="AA12:AB12"/>
    <mergeCell ref="A90:Z90"/>
    <mergeCell ref="C10:C14"/>
    <mergeCell ref="G11:H11"/>
    <mergeCell ref="D13:D14"/>
    <mergeCell ref="B10:B14"/>
    <mergeCell ref="D10:F12"/>
    <mergeCell ref="F13:F14"/>
    <mergeCell ref="U11:X11"/>
    <mergeCell ref="A10:A14"/>
    <mergeCell ref="U12:V12"/>
    <mergeCell ref="A4:R4"/>
    <mergeCell ref="A5:R5"/>
    <mergeCell ref="A7:R7"/>
    <mergeCell ref="A8:R8"/>
    <mergeCell ref="A9:Z9"/>
    <mergeCell ref="M12:N12"/>
    <mergeCell ref="I11:J11"/>
    <mergeCell ref="I12:J12"/>
    <mergeCell ref="W12:X12"/>
    <mergeCell ref="Y11:AD11"/>
    <mergeCell ref="E13:E14"/>
    <mergeCell ref="Y12:Z12"/>
    <mergeCell ref="G12:H12"/>
    <mergeCell ref="A36:AN36"/>
    <mergeCell ref="K11:L11"/>
    <mergeCell ref="K12:L12"/>
    <mergeCell ref="S12:T12"/>
    <mergeCell ref="O12:P12"/>
  </mergeCells>
  <printOptions/>
  <pageMargins left="0.7086614173228347" right="0" top="0.7480314960629921" bottom="0.7480314960629921" header="0.31496062992125984" footer="0.31496062992125984"/>
  <pageSetup fitToHeight="1" fitToWidth="1" horizontalDpi="600" verticalDpi="600" orientation="landscape" paperSize="9" scale="24" r:id="rId1"/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4"/>
  <sheetViews>
    <sheetView view="pageBreakPreview" zoomScale="70" zoomScaleNormal="85" zoomScaleSheetLayoutView="70" workbookViewId="0" topLeftCell="A1">
      <selection activeCell="F45" sqref="F45"/>
    </sheetView>
  </sheetViews>
  <sheetFormatPr defaultColWidth="10.25390625" defaultRowHeight="12.75"/>
  <cols>
    <col min="1" max="1" width="10.125" style="73" customWidth="1"/>
    <col min="2" max="2" width="69.375" style="74" customWidth="1"/>
    <col min="3" max="4" width="18.25390625" style="71" bestFit="1" customWidth="1"/>
    <col min="5" max="5" width="23.00390625" style="71" bestFit="1" customWidth="1"/>
    <col min="6" max="6" width="18.25390625" style="71" bestFit="1" customWidth="1"/>
    <col min="7" max="7" width="32.375" style="71" bestFit="1" customWidth="1"/>
    <col min="8" max="8" width="16.25390625" style="71" customWidth="1"/>
    <col min="9" max="9" width="23.00390625" style="71" bestFit="1" customWidth="1"/>
    <col min="10" max="10" width="33.625" style="71" bestFit="1" customWidth="1"/>
    <col min="11" max="13" width="5.75390625" style="71" hidden="1" customWidth="1"/>
    <col min="14" max="16384" width="10.25390625" style="71" customWidth="1"/>
  </cols>
  <sheetData>
    <row r="1" spans="1:54" ht="18.75">
      <c r="A1" s="1"/>
      <c r="B1" s="1"/>
      <c r="C1" s="1"/>
      <c r="D1" s="1"/>
      <c r="E1" s="1"/>
      <c r="F1" s="1"/>
      <c r="G1" s="1"/>
      <c r="H1" s="2" t="s">
        <v>112</v>
      </c>
      <c r="I1" s="2"/>
      <c r="J1" s="2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V1" s="1"/>
      <c r="AW1" s="1"/>
      <c r="AX1" s="1"/>
      <c r="AY1" s="1"/>
      <c r="AZ1" s="1"/>
      <c r="BA1" s="1"/>
      <c r="BB1" s="1"/>
    </row>
    <row r="2" spans="1:54" ht="18.75">
      <c r="A2" s="1"/>
      <c r="B2" s="1"/>
      <c r="C2" s="1"/>
      <c r="D2" s="1"/>
      <c r="E2" s="1"/>
      <c r="F2" s="1"/>
      <c r="G2" s="1"/>
      <c r="H2" s="3"/>
      <c r="I2" s="3"/>
      <c r="J2" s="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V2" s="1"/>
      <c r="AW2" s="1"/>
      <c r="AX2" s="1"/>
      <c r="AY2" s="1"/>
      <c r="AZ2" s="1"/>
      <c r="BA2" s="1"/>
      <c r="BB2" s="1"/>
    </row>
    <row r="3" spans="1:54" ht="18.75">
      <c r="A3" s="1"/>
      <c r="B3" s="1"/>
      <c r="C3" s="1"/>
      <c r="D3" s="1"/>
      <c r="E3" s="1"/>
      <c r="F3" s="1"/>
      <c r="G3" s="1"/>
      <c r="H3" s="3"/>
      <c r="I3" s="3"/>
      <c r="J3" s="3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V3" s="1"/>
      <c r="AW3" s="1"/>
      <c r="AX3" s="1"/>
      <c r="AY3" s="1"/>
      <c r="AZ3" s="1"/>
      <c r="BA3" s="1"/>
      <c r="BB3" s="1"/>
    </row>
    <row r="4" spans="1:54" ht="18.75">
      <c r="A4" s="1"/>
      <c r="B4" s="1"/>
      <c r="C4" s="1"/>
      <c r="D4" s="1"/>
      <c r="E4" s="1"/>
      <c r="F4" s="1"/>
      <c r="G4" s="1"/>
      <c r="H4" s="3"/>
      <c r="I4" s="3"/>
      <c r="J4" s="3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V4" s="1"/>
      <c r="AW4" s="1"/>
      <c r="AX4" s="1"/>
      <c r="AY4" s="1"/>
      <c r="AZ4" s="1"/>
      <c r="BA4" s="1"/>
      <c r="BB4" s="1"/>
    </row>
    <row r="5" spans="1:54" ht="15.75">
      <c r="A5" s="381" t="s">
        <v>22</v>
      </c>
      <c r="B5" s="381"/>
      <c r="C5" s="381"/>
      <c r="D5" s="381"/>
      <c r="E5" s="381"/>
      <c r="F5" s="381"/>
      <c r="G5" s="381"/>
      <c r="H5" s="381"/>
      <c r="I5" s="244"/>
      <c r="J5" s="244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</row>
    <row r="6" spans="1:54" ht="15.75">
      <c r="A6" s="382" t="s">
        <v>88</v>
      </c>
      <c r="B6" s="382"/>
      <c r="C6" s="382"/>
      <c r="D6" s="382"/>
      <c r="E6" s="382"/>
      <c r="F6" s="382"/>
      <c r="G6" s="382"/>
      <c r="H6" s="382"/>
      <c r="I6" s="165"/>
      <c r="J6" s="165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1"/>
      <c r="AW6" s="1"/>
      <c r="AX6" s="1"/>
      <c r="AY6" s="1"/>
      <c r="AZ6" s="1"/>
      <c r="BA6" s="1"/>
      <c r="BB6" s="1"/>
    </row>
    <row r="7" spans="1:10" ht="15.75">
      <c r="A7" s="383" t="s">
        <v>201</v>
      </c>
      <c r="B7" s="383"/>
      <c r="C7" s="383"/>
      <c r="D7" s="383"/>
      <c r="E7" s="383"/>
      <c r="F7" s="383"/>
      <c r="G7" s="383"/>
      <c r="H7" s="383"/>
      <c r="I7" s="166"/>
      <c r="J7" s="166"/>
    </row>
    <row r="8" spans="1:10" ht="18.75">
      <c r="A8" s="384"/>
      <c r="B8" s="384"/>
      <c r="C8" s="384"/>
      <c r="D8" s="384"/>
      <c r="E8" s="384"/>
      <c r="F8" s="384"/>
      <c r="G8" s="384"/>
      <c r="H8" s="384"/>
      <c r="I8" s="245"/>
      <c r="J8" s="245"/>
    </row>
    <row r="9" spans="1:10" ht="15.75">
      <c r="A9" s="385" t="s">
        <v>2</v>
      </c>
      <c r="B9" s="385"/>
      <c r="C9" s="385"/>
      <c r="D9" s="385"/>
      <c r="E9" s="385"/>
      <c r="F9" s="385"/>
      <c r="G9" s="385"/>
      <c r="H9" s="385"/>
      <c r="I9" s="246"/>
      <c r="J9" s="246"/>
    </row>
    <row r="10" spans="1:10" ht="15.75">
      <c r="A10" s="386"/>
      <c r="B10" s="386"/>
      <c r="C10" s="386"/>
      <c r="D10" s="386"/>
      <c r="E10" s="386"/>
      <c r="F10" s="386"/>
      <c r="G10" s="386"/>
      <c r="H10" s="386"/>
      <c r="I10" s="73"/>
      <c r="J10" s="73"/>
    </row>
    <row r="11" spans="1:35" ht="15.75">
      <c r="A11" s="371" t="s">
        <v>161</v>
      </c>
      <c r="B11" s="371"/>
      <c r="C11" s="371"/>
      <c r="D11" s="371"/>
      <c r="E11" s="371"/>
      <c r="F11" s="371"/>
      <c r="G11" s="371"/>
      <c r="H11" s="371"/>
      <c r="I11" s="169"/>
      <c r="J11" s="169"/>
      <c r="O11" s="74"/>
      <c r="T11" s="74"/>
      <c r="Y11" s="74"/>
      <c r="AD11" s="74"/>
      <c r="AI11" s="74"/>
    </row>
    <row r="12" spans="1:10" ht="15.75">
      <c r="A12" s="372" t="s">
        <v>89</v>
      </c>
      <c r="B12" s="372"/>
      <c r="C12" s="372"/>
      <c r="D12" s="372"/>
      <c r="E12" s="372"/>
      <c r="F12" s="372"/>
      <c r="G12" s="372"/>
      <c r="H12" s="372"/>
      <c r="I12" s="170"/>
      <c r="J12" s="170"/>
    </row>
    <row r="13" spans="1:34" ht="16.5" thickBot="1">
      <c r="A13" s="71"/>
      <c r="B13" s="71"/>
      <c r="H13" s="75" t="s">
        <v>23</v>
      </c>
      <c r="I13" s="75"/>
      <c r="J13" s="75"/>
      <c r="AD13" s="76"/>
      <c r="AE13" s="76"/>
      <c r="AF13" s="76"/>
      <c r="AG13" s="76"/>
      <c r="AH13" s="76"/>
    </row>
    <row r="14" spans="1:34" ht="15.75">
      <c r="A14" s="373" t="s">
        <v>24</v>
      </c>
      <c r="B14" s="375" t="s">
        <v>25</v>
      </c>
      <c r="C14" s="77" t="s">
        <v>67</v>
      </c>
      <c r="D14" s="379" t="s">
        <v>114</v>
      </c>
      <c r="E14" s="380"/>
      <c r="F14" s="379" t="s">
        <v>148</v>
      </c>
      <c r="G14" s="380"/>
      <c r="H14" s="387" t="s">
        <v>26</v>
      </c>
      <c r="I14" s="388"/>
      <c r="J14" s="389"/>
      <c r="AD14" s="76"/>
      <c r="AE14" s="76"/>
      <c r="AF14" s="76"/>
      <c r="AG14" s="76"/>
      <c r="AH14" s="76"/>
    </row>
    <row r="15" spans="1:10" ht="62.25" customHeight="1">
      <c r="A15" s="374"/>
      <c r="B15" s="376"/>
      <c r="C15" s="78" t="s">
        <v>27</v>
      </c>
      <c r="D15" s="78" t="s">
        <v>27</v>
      </c>
      <c r="E15" s="209" t="s">
        <v>190</v>
      </c>
      <c r="F15" s="78" t="s">
        <v>27</v>
      </c>
      <c r="G15" s="264" t="s">
        <v>202</v>
      </c>
      <c r="H15" s="78" t="s">
        <v>11</v>
      </c>
      <c r="I15" s="237" t="s">
        <v>190</v>
      </c>
      <c r="J15" s="265" t="s">
        <v>202</v>
      </c>
    </row>
    <row r="16" spans="1:11" ht="15.75">
      <c r="A16" s="79">
        <v>1</v>
      </c>
      <c r="B16" s="211">
        <f>A16+1</f>
        <v>2</v>
      </c>
      <c r="C16" s="211">
        <f aca="true" t="shared" si="0" ref="C16:J16">B16+1</f>
        <v>3</v>
      </c>
      <c r="D16" s="211">
        <f t="shared" si="0"/>
        <v>4</v>
      </c>
      <c r="E16" s="211">
        <f t="shared" si="0"/>
        <v>5</v>
      </c>
      <c r="F16" s="211">
        <f t="shared" si="0"/>
        <v>6</v>
      </c>
      <c r="G16" s="211"/>
      <c r="H16" s="211">
        <f>F16+1</f>
        <v>7</v>
      </c>
      <c r="I16" s="238">
        <f t="shared" si="0"/>
        <v>8</v>
      </c>
      <c r="J16" s="266">
        <f t="shared" si="0"/>
        <v>9</v>
      </c>
      <c r="K16" s="89">
        <v>7</v>
      </c>
    </row>
    <row r="17" spans="1:256" ht="15.75">
      <c r="A17" s="377" t="s">
        <v>28</v>
      </c>
      <c r="B17" s="378"/>
      <c r="C17" s="80">
        <f aca="true" t="shared" si="1" ref="C17:H17">C18</f>
        <v>278.79967157</v>
      </c>
      <c r="D17" s="80">
        <f t="shared" si="1"/>
        <v>334.9200966910945</v>
      </c>
      <c r="E17" s="80">
        <f t="shared" si="1"/>
        <v>178.195632</v>
      </c>
      <c r="F17" s="80">
        <f t="shared" si="1"/>
        <v>306.1739821323754</v>
      </c>
      <c r="G17" s="80">
        <f t="shared" si="1"/>
        <v>338.92584990317937</v>
      </c>
      <c r="H17" s="192">
        <f t="shared" si="1"/>
        <v>919.8937503934699</v>
      </c>
      <c r="I17" s="192">
        <f>C17+E17+F17</f>
        <v>763.1692857023754</v>
      </c>
      <c r="J17" s="267">
        <f>C17+E17+G17</f>
        <v>795.9211534731794</v>
      </c>
      <c r="K17" s="242">
        <f>H17-F17-D17-C17</f>
        <v>0</v>
      </c>
      <c r="L17" s="243">
        <f>I17-F17-E17-C17</f>
        <v>0</v>
      </c>
      <c r="M17" s="243">
        <f>J17-G17-E17-C17</f>
        <v>0</v>
      </c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1"/>
      <c r="CW17" s="81"/>
      <c r="CX17" s="81"/>
      <c r="CY17" s="81"/>
      <c r="CZ17" s="81"/>
      <c r="DA17" s="81"/>
      <c r="DB17" s="81"/>
      <c r="DC17" s="81"/>
      <c r="DD17" s="81"/>
      <c r="DE17" s="81"/>
      <c r="DF17" s="81"/>
      <c r="DG17" s="81"/>
      <c r="DH17" s="81"/>
      <c r="DI17" s="81"/>
      <c r="DJ17" s="81"/>
      <c r="DK17" s="81"/>
      <c r="DL17" s="81"/>
      <c r="DM17" s="81"/>
      <c r="DN17" s="81"/>
      <c r="DO17" s="81"/>
      <c r="DP17" s="81"/>
      <c r="DQ17" s="81"/>
      <c r="DR17" s="81"/>
      <c r="DS17" s="81"/>
      <c r="DT17" s="81"/>
      <c r="DU17" s="81"/>
      <c r="DV17" s="81"/>
      <c r="DW17" s="81"/>
      <c r="DX17" s="81"/>
      <c r="DY17" s="81"/>
      <c r="DZ17" s="81"/>
      <c r="EA17" s="81"/>
      <c r="EB17" s="81"/>
      <c r="EC17" s="81"/>
      <c r="ED17" s="81"/>
      <c r="EE17" s="81"/>
      <c r="EF17" s="81"/>
      <c r="EG17" s="81"/>
      <c r="EH17" s="81"/>
      <c r="EI17" s="81"/>
      <c r="EJ17" s="81"/>
      <c r="EK17" s="81"/>
      <c r="EL17" s="81"/>
      <c r="EM17" s="81"/>
      <c r="EN17" s="81"/>
      <c r="EO17" s="81"/>
      <c r="EP17" s="81"/>
      <c r="EQ17" s="81"/>
      <c r="ER17" s="81"/>
      <c r="ES17" s="81"/>
      <c r="ET17" s="81"/>
      <c r="EU17" s="81"/>
      <c r="EV17" s="81"/>
      <c r="EW17" s="81"/>
      <c r="EX17" s="81"/>
      <c r="EY17" s="81"/>
      <c r="EZ17" s="81"/>
      <c r="FA17" s="81"/>
      <c r="FB17" s="81"/>
      <c r="FC17" s="81"/>
      <c r="FD17" s="81"/>
      <c r="FE17" s="81"/>
      <c r="FF17" s="81"/>
      <c r="FG17" s="81"/>
      <c r="FH17" s="81"/>
      <c r="FI17" s="81"/>
      <c r="FJ17" s="81"/>
      <c r="FK17" s="81"/>
      <c r="FL17" s="81"/>
      <c r="FM17" s="81"/>
      <c r="FN17" s="81"/>
      <c r="FO17" s="81"/>
      <c r="FP17" s="81"/>
      <c r="FQ17" s="81"/>
      <c r="FR17" s="81"/>
      <c r="FS17" s="81"/>
      <c r="FT17" s="81"/>
      <c r="FU17" s="81"/>
      <c r="FV17" s="81"/>
      <c r="FW17" s="81"/>
      <c r="FX17" s="81"/>
      <c r="FY17" s="81"/>
      <c r="FZ17" s="81"/>
      <c r="GA17" s="81"/>
      <c r="GB17" s="81"/>
      <c r="GC17" s="81"/>
      <c r="GD17" s="81"/>
      <c r="GE17" s="81"/>
      <c r="GF17" s="81"/>
      <c r="GG17" s="81"/>
      <c r="GH17" s="81"/>
      <c r="GI17" s="81"/>
      <c r="GJ17" s="81"/>
      <c r="GK17" s="81"/>
      <c r="GL17" s="81"/>
      <c r="GM17" s="81"/>
      <c r="GN17" s="81"/>
      <c r="GO17" s="81"/>
      <c r="GP17" s="81"/>
      <c r="GQ17" s="81"/>
      <c r="GR17" s="81"/>
      <c r="GS17" s="81"/>
      <c r="GT17" s="81"/>
      <c r="GU17" s="81"/>
      <c r="GV17" s="81"/>
      <c r="GW17" s="81"/>
      <c r="GX17" s="81"/>
      <c r="GY17" s="81"/>
      <c r="GZ17" s="81"/>
      <c r="HA17" s="81"/>
      <c r="HB17" s="81"/>
      <c r="HC17" s="81"/>
      <c r="HD17" s="81"/>
      <c r="HE17" s="81"/>
      <c r="HF17" s="81"/>
      <c r="HG17" s="81"/>
      <c r="HH17" s="81"/>
      <c r="HI17" s="81"/>
      <c r="HJ17" s="81"/>
      <c r="HK17" s="81"/>
      <c r="HL17" s="81"/>
      <c r="HM17" s="81"/>
      <c r="HN17" s="81"/>
      <c r="HO17" s="81"/>
      <c r="HP17" s="81"/>
      <c r="HQ17" s="81"/>
      <c r="HR17" s="81"/>
      <c r="HS17" s="81"/>
      <c r="HT17" s="81"/>
      <c r="HU17" s="81"/>
      <c r="HV17" s="81"/>
      <c r="HW17" s="81"/>
      <c r="HX17" s="81"/>
      <c r="HY17" s="81"/>
      <c r="HZ17" s="81"/>
      <c r="IA17" s="81"/>
      <c r="IB17" s="81"/>
      <c r="IC17" s="81"/>
      <c r="ID17" s="81"/>
      <c r="IE17" s="81"/>
      <c r="IF17" s="81"/>
      <c r="IG17" s="81"/>
      <c r="IH17" s="81"/>
      <c r="II17" s="81"/>
      <c r="IJ17" s="81"/>
      <c r="IK17" s="81"/>
      <c r="IL17" s="81"/>
      <c r="IM17" s="81"/>
      <c r="IN17" s="81"/>
      <c r="IO17" s="81"/>
      <c r="IP17" s="81"/>
      <c r="IQ17" s="81"/>
      <c r="IR17" s="81"/>
      <c r="IS17" s="81"/>
      <c r="IT17" s="81"/>
      <c r="IU17" s="81"/>
      <c r="IV17" s="81"/>
    </row>
    <row r="18" spans="1:13" ht="15.75">
      <c r="A18" s="69" t="s">
        <v>29</v>
      </c>
      <c r="B18" s="138" t="s">
        <v>30</v>
      </c>
      <c r="C18" s="156">
        <f>'прил.1'!W32</f>
        <v>278.79967157</v>
      </c>
      <c r="D18" s="156">
        <f>'прил.1'!AE32</f>
        <v>334.9200966910945</v>
      </c>
      <c r="E18" s="156">
        <f>'прил.1'!AP32</f>
        <v>178.195632</v>
      </c>
      <c r="F18" s="156">
        <f>'прил.1'!AU32</f>
        <v>306.1739821323754</v>
      </c>
      <c r="G18" s="156">
        <f>'прил.1'!BF32</f>
        <v>338.92584990317937</v>
      </c>
      <c r="H18" s="193">
        <f>+C18+D18+F18</f>
        <v>919.8937503934699</v>
      </c>
      <c r="I18" s="193">
        <f aca="true" t="shared" si="2" ref="I18:J39">C18+E18+F18</f>
        <v>763.1692857023754</v>
      </c>
      <c r="J18" s="268">
        <f>C18+E18+G18</f>
        <v>795.9211534731794</v>
      </c>
      <c r="K18" s="242">
        <f>H18-F18-D18-C18</f>
        <v>0</v>
      </c>
      <c r="L18" s="243">
        <f aca="true" t="shared" si="3" ref="L18:L40">I18-F18-E18-C18</f>
        <v>0</v>
      </c>
      <c r="M18" s="243">
        <f aca="true" t="shared" si="4" ref="M18:M40">J18-G18-E18-C18</f>
        <v>0</v>
      </c>
    </row>
    <row r="19" spans="1:13" ht="15.75">
      <c r="A19" s="69" t="s">
        <v>31</v>
      </c>
      <c r="B19" s="136" t="s">
        <v>32</v>
      </c>
      <c r="C19" s="156">
        <f>C18-C29-C39</f>
        <v>226.76452223797384</v>
      </c>
      <c r="D19" s="156">
        <f>D18-D29-D39</f>
        <v>217.6096116563325</v>
      </c>
      <c r="E19" s="156">
        <f>E18-E29-E39</f>
        <v>106.74367999999998</v>
      </c>
      <c r="F19" s="156">
        <f>F18-F29-F39</f>
        <v>159.77060065202568</v>
      </c>
      <c r="G19" s="156">
        <f>G18-G29-G39</f>
        <v>180.15306940560015</v>
      </c>
      <c r="H19" s="193">
        <f>+C19+D19+F19</f>
        <v>604.1447345463321</v>
      </c>
      <c r="I19" s="193">
        <f t="shared" si="2"/>
        <v>493.2788028899995</v>
      </c>
      <c r="J19" s="268">
        <f>C19+E19+G19</f>
        <v>513.661271643574</v>
      </c>
      <c r="K19" s="242">
        <f>H19-F19-D19-C19</f>
        <v>0</v>
      </c>
      <c r="L19" s="243">
        <f t="shared" si="3"/>
        <v>0</v>
      </c>
      <c r="M19" s="243">
        <f t="shared" si="4"/>
        <v>0</v>
      </c>
    </row>
    <row r="20" spans="1:13" ht="31.5">
      <c r="A20" s="69" t="s">
        <v>33</v>
      </c>
      <c r="B20" s="137" t="s">
        <v>90</v>
      </c>
      <c r="C20" s="156"/>
      <c r="D20" s="156"/>
      <c r="E20" s="156"/>
      <c r="F20" s="156"/>
      <c r="G20" s="156"/>
      <c r="H20" s="193"/>
      <c r="I20" s="193"/>
      <c r="J20" s="268"/>
      <c r="K20" s="242">
        <f aca="true" t="shared" si="5" ref="K20:K40">H20-F20-D20-C20</f>
        <v>0</v>
      </c>
      <c r="L20" s="243">
        <f t="shared" si="3"/>
        <v>0</v>
      </c>
      <c r="M20" s="243">
        <f t="shared" si="4"/>
        <v>0</v>
      </c>
    </row>
    <row r="21" spans="1:13" ht="15.75" hidden="1">
      <c r="A21" s="69"/>
      <c r="B21" s="139"/>
      <c r="C21" s="156"/>
      <c r="D21" s="156"/>
      <c r="E21" s="156"/>
      <c r="F21" s="156"/>
      <c r="G21" s="156"/>
      <c r="H21" s="193"/>
      <c r="I21" s="193">
        <f t="shared" si="2"/>
        <v>0</v>
      </c>
      <c r="J21" s="268">
        <f t="shared" si="2"/>
        <v>0</v>
      </c>
      <c r="K21" s="242">
        <f t="shared" si="5"/>
        <v>0</v>
      </c>
      <c r="L21" s="243">
        <f t="shared" si="3"/>
        <v>0</v>
      </c>
      <c r="M21" s="243">
        <f t="shared" si="4"/>
        <v>0</v>
      </c>
    </row>
    <row r="22" spans="1:13" ht="15.75" hidden="1">
      <c r="A22" s="69"/>
      <c r="B22" s="139"/>
      <c r="C22" s="156"/>
      <c r="D22" s="156"/>
      <c r="E22" s="156"/>
      <c r="F22" s="156"/>
      <c r="G22" s="156"/>
      <c r="H22" s="193"/>
      <c r="I22" s="193">
        <f t="shared" si="2"/>
        <v>0</v>
      </c>
      <c r="J22" s="268">
        <f t="shared" si="2"/>
        <v>0</v>
      </c>
      <c r="K22" s="242">
        <f t="shared" si="5"/>
        <v>0</v>
      </c>
      <c r="L22" s="243">
        <f t="shared" si="3"/>
        <v>0</v>
      </c>
      <c r="M22" s="243">
        <f t="shared" si="4"/>
        <v>0</v>
      </c>
    </row>
    <row r="23" spans="1:13" ht="15.75" hidden="1">
      <c r="A23" s="69"/>
      <c r="B23" s="139"/>
      <c r="C23" s="156"/>
      <c r="D23" s="156"/>
      <c r="E23" s="156"/>
      <c r="F23" s="156"/>
      <c r="G23" s="156"/>
      <c r="H23" s="193"/>
      <c r="I23" s="193">
        <f t="shared" si="2"/>
        <v>0</v>
      </c>
      <c r="J23" s="268">
        <f t="shared" si="2"/>
        <v>0</v>
      </c>
      <c r="K23" s="242">
        <f t="shared" si="5"/>
        <v>0</v>
      </c>
      <c r="L23" s="243">
        <f t="shared" si="3"/>
        <v>0</v>
      </c>
      <c r="M23" s="243">
        <f t="shared" si="4"/>
        <v>0</v>
      </c>
    </row>
    <row r="24" spans="1:13" ht="31.5">
      <c r="A24" s="69" t="s">
        <v>34</v>
      </c>
      <c r="B24" s="137" t="s">
        <v>91</v>
      </c>
      <c r="C24" s="156">
        <f aca="true" t="shared" si="6" ref="C24:H24">C19</f>
        <v>226.76452223797384</v>
      </c>
      <c r="D24" s="156">
        <f t="shared" si="6"/>
        <v>217.6096116563325</v>
      </c>
      <c r="E24" s="156">
        <f t="shared" si="6"/>
        <v>106.74367999999998</v>
      </c>
      <c r="F24" s="156">
        <f t="shared" si="6"/>
        <v>159.77060065202568</v>
      </c>
      <c r="G24" s="156">
        <f t="shared" si="6"/>
        <v>180.15306940560015</v>
      </c>
      <c r="H24" s="193">
        <f t="shared" si="6"/>
        <v>604.1447345463321</v>
      </c>
      <c r="I24" s="193">
        <f t="shared" si="2"/>
        <v>493.2788028899995</v>
      </c>
      <c r="J24" s="268">
        <f>C24+E24+G24</f>
        <v>513.661271643574</v>
      </c>
      <c r="K24" s="242">
        <f t="shared" si="5"/>
        <v>0</v>
      </c>
      <c r="L24" s="243">
        <f t="shared" si="3"/>
        <v>0</v>
      </c>
      <c r="M24" s="243">
        <f t="shared" si="4"/>
        <v>0</v>
      </c>
    </row>
    <row r="25" spans="1:13" ht="15.75" hidden="1">
      <c r="A25" s="69"/>
      <c r="B25" s="137"/>
      <c r="C25" s="156"/>
      <c r="D25" s="156"/>
      <c r="E25" s="156"/>
      <c r="F25" s="156"/>
      <c r="G25" s="156"/>
      <c r="H25" s="193"/>
      <c r="I25" s="193">
        <f t="shared" si="2"/>
        <v>0</v>
      </c>
      <c r="J25" s="268">
        <f t="shared" si="2"/>
        <v>0</v>
      </c>
      <c r="K25" s="242">
        <f t="shared" si="5"/>
        <v>0</v>
      </c>
      <c r="L25" s="243">
        <f t="shared" si="3"/>
        <v>0</v>
      </c>
      <c r="M25" s="243">
        <f t="shared" si="4"/>
        <v>0</v>
      </c>
    </row>
    <row r="26" spans="1:13" ht="15.75" hidden="1">
      <c r="A26" s="69"/>
      <c r="B26" s="139"/>
      <c r="C26" s="156"/>
      <c r="D26" s="156"/>
      <c r="E26" s="156"/>
      <c r="F26" s="156"/>
      <c r="G26" s="156"/>
      <c r="H26" s="193"/>
      <c r="I26" s="193">
        <f t="shared" si="2"/>
        <v>0</v>
      </c>
      <c r="J26" s="268">
        <f t="shared" si="2"/>
        <v>0</v>
      </c>
      <c r="K26" s="242">
        <f t="shared" si="5"/>
        <v>0</v>
      </c>
      <c r="L26" s="243">
        <f t="shared" si="3"/>
        <v>0</v>
      </c>
      <c r="M26" s="243">
        <f t="shared" si="4"/>
        <v>0</v>
      </c>
    </row>
    <row r="27" spans="1:13" ht="15.75" hidden="1">
      <c r="A27" s="69"/>
      <c r="B27" s="139"/>
      <c r="C27" s="156"/>
      <c r="D27" s="156"/>
      <c r="E27" s="156"/>
      <c r="F27" s="156"/>
      <c r="G27" s="156"/>
      <c r="H27" s="193"/>
      <c r="I27" s="193">
        <f t="shared" si="2"/>
        <v>0</v>
      </c>
      <c r="J27" s="268">
        <f t="shared" si="2"/>
        <v>0</v>
      </c>
      <c r="K27" s="242">
        <f t="shared" si="5"/>
        <v>0</v>
      </c>
      <c r="L27" s="243">
        <f t="shared" si="3"/>
        <v>0</v>
      </c>
      <c r="M27" s="243">
        <f t="shared" si="4"/>
        <v>0</v>
      </c>
    </row>
    <row r="28" spans="1:13" ht="15.75">
      <c r="A28" s="69" t="s">
        <v>35</v>
      </c>
      <c r="B28" s="137" t="s">
        <v>36</v>
      </c>
      <c r="C28" s="156"/>
      <c r="D28" s="156"/>
      <c r="E28" s="156"/>
      <c r="F28" s="156"/>
      <c r="G28" s="156"/>
      <c r="H28" s="193"/>
      <c r="I28" s="193"/>
      <c r="J28" s="268"/>
      <c r="K28" s="242">
        <f t="shared" si="5"/>
        <v>0</v>
      </c>
      <c r="L28" s="243">
        <f t="shared" si="3"/>
        <v>0</v>
      </c>
      <c r="M28" s="243">
        <f t="shared" si="4"/>
        <v>0</v>
      </c>
    </row>
    <row r="29" spans="1:13" ht="15.75">
      <c r="A29" s="69" t="s">
        <v>37</v>
      </c>
      <c r="B29" s="137" t="s">
        <v>38</v>
      </c>
      <c r="C29" s="156">
        <f>C31</f>
        <v>5.56853740369281</v>
      </c>
      <c r="D29" s="156">
        <f>D31</f>
        <v>61.4904689195796</v>
      </c>
      <c r="E29" s="156">
        <f>E31</f>
        <v>41.75268</v>
      </c>
      <c r="F29" s="156">
        <f>F31</f>
        <v>95.37438445828712</v>
      </c>
      <c r="G29" s="156">
        <f>G31</f>
        <v>102.29312418544929</v>
      </c>
      <c r="H29" s="193">
        <f>+C29+D29+F29</f>
        <v>162.43339078155952</v>
      </c>
      <c r="I29" s="193">
        <f t="shared" si="2"/>
        <v>142.69560186197992</v>
      </c>
      <c r="J29" s="268">
        <f>C29+E29+G29</f>
        <v>149.6143415891421</v>
      </c>
      <c r="K29" s="242">
        <f t="shared" si="5"/>
        <v>-8.881784197001252E-15</v>
      </c>
      <c r="L29" s="243">
        <f t="shared" si="3"/>
        <v>-8.881784197001252E-15</v>
      </c>
      <c r="M29" s="243">
        <f t="shared" si="4"/>
        <v>0</v>
      </c>
    </row>
    <row r="30" spans="1:13" ht="31.5">
      <c r="A30" s="69" t="s">
        <v>39</v>
      </c>
      <c r="B30" s="137" t="s">
        <v>92</v>
      </c>
      <c r="C30" s="156">
        <f aca="true" t="shared" si="7" ref="C30:H30">C31</f>
        <v>5.56853740369281</v>
      </c>
      <c r="D30" s="156">
        <f t="shared" si="7"/>
        <v>61.4904689195796</v>
      </c>
      <c r="E30" s="156">
        <f t="shared" si="7"/>
        <v>41.75268</v>
      </c>
      <c r="F30" s="156">
        <f t="shared" si="7"/>
        <v>95.37438445828712</v>
      </c>
      <c r="G30" s="156">
        <f t="shared" si="7"/>
        <v>102.29312418544929</v>
      </c>
      <c r="H30" s="193">
        <f t="shared" si="7"/>
        <v>162.43339078155952</v>
      </c>
      <c r="I30" s="193">
        <f t="shared" si="2"/>
        <v>142.69560186197992</v>
      </c>
      <c r="J30" s="268">
        <f>C30+E30+G30</f>
        <v>149.6143415891421</v>
      </c>
      <c r="K30" s="242">
        <f t="shared" si="5"/>
        <v>-8.881784197001252E-15</v>
      </c>
      <c r="L30" s="243">
        <f t="shared" si="3"/>
        <v>-8.881784197001252E-15</v>
      </c>
      <c r="M30" s="243">
        <f t="shared" si="4"/>
        <v>0</v>
      </c>
    </row>
    <row r="31" spans="1:13" ht="15.75">
      <c r="A31" s="69" t="s">
        <v>93</v>
      </c>
      <c r="B31" s="139" t="s">
        <v>143</v>
      </c>
      <c r="C31" s="156">
        <f>'прил.1'!AA32</f>
        <v>5.56853740369281</v>
      </c>
      <c r="D31" s="156">
        <f>'прил.1'!AI32</f>
        <v>61.4904689195796</v>
      </c>
      <c r="E31" s="156">
        <f>'прил.1'!AQ32</f>
        <v>41.75268</v>
      </c>
      <c r="F31" s="156">
        <f>'прил.1'!AY32</f>
        <v>95.37438445828712</v>
      </c>
      <c r="G31" s="156">
        <f>'прил.1'!BG32</f>
        <v>102.29312418544929</v>
      </c>
      <c r="H31" s="193">
        <f>+C31+D31+F31</f>
        <v>162.43339078155952</v>
      </c>
      <c r="I31" s="193">
        <f t="shared" si="2"/>
        <v>142.69560186197992</v>
      </c>
      <c r="J31" s="268">
        <f>C31+E31+G31</f>
        <v>149.6143415891421</v>
      </c>
      <c r="K31" s="242">
        <f t="shared" si="5"/>
        <v>-8.881784197001252E-15</v>
      </c>
      <c r="L31" s="243">
        <f t="shared" si="3"/>
        <v>-8.881784197001252E-15</v>
      </c>
      <c r="M31" s="243">
        <f t="shared" si="4"/>
        <v>0</v>
      </c>
    </row>
    <row r="32" spans="1:13" ht="15.75" hidden="1">
      <c r="A32" s="69"/>
      <c r="B32" s="139"/>
      <c r="C32" s="156"/>
      <c r="D32" s="156"/>
      <c r="E32" s="156"/>
      <c r="F32" s="156"/>
      <c r="G32" s="156"/>
      <c r="H32" s="193"/>
      <c r="I32" s="193">
        <f t="shared" si="2"/>
        <v>0</v>
      </c>
      <c r="J32" s="268">
        <f t="shared" si="2"/>
        <v>0</v>
      </c>
      <c r="K32" s="242">
        <f t="shared" si="5"/>
        <v>0</v>
      </c>
      <c r="L32" s="243">
        <f t="shared" si="3"/>
        <v>0</v>
      </c>
      <c r="M32" s="243">
        <f t="shared" si="4"/>
        <v>0</v>
      </c>
    </row>
    <row r="33" spans="1:13" ht="15.75" hidden="1">
      <c r="A33" s="69"/>
      <c r="B33" s="139"/>
      <c r="C33" s="156"/>
      <c r="D33" s="156"/>
      <c r="E33" s="156"/>
      <c r="F33" s="156"/>
      <c r="G33" s="156"/>
      <c r="H33" s="193"/>
      <c r="I33" s="193">
        <f t="shared" si="2"/>
        <v>0</v>
      </c>
      <c r="J33" s="268">
        <f t="shared" si="2"/>
        <v>0</v>
      </c>
      <c r="K33" s="242">
        <f t="shared" si="5"/>
        <v>0</v>
      </c>
      <c r="L33" s="243">
        <f t="shared" si="3"/>
        <v>0</v>
      </c>
      <c r="M33" s="243">
        <f t="shared" si="4"/>
        <v>0</v>
      </c>
    </row>
    <row r="34" spans="1:13" ht="15.75">
      <c r="A34" s="69" t="s">
        <v>40</v>
      </c>
      <c r="B34" s="137" t="s">
        <v>95</v>
      </c>
      <c r="C34" s="156"/>
      <c r="D34" s="156"/>
      <c r="E34" s="156"/>
      <c r="F34" s="156"/>
      <c r="G34" s="156"/>
      <c r="H34" s="193"/>
      <c r="I34" s="193"/>
      <c r="J34" s="268"/>
      <c r="K34" s="242">
        <f t="shared" si="5"/>
        <v>0</v>
      </c>
      <c r="L34" s="243">
        <f t="shared" si="3"/>
        <v>0</v>
      </c>
      <c r="M34" s="243">
        <f t="shared" si="4"/>
        <v>0</v>
      </c>
    </row>
    <row r="35" spans="1:13" ht="31.5">
      <c r="A35" s="69" t="s">
        <v>41</v>
      </c>
      <c r="B35" s="137" t="s">
        <v>42</v>
      </c>
      <c r="C35" s="156"/>
      <c r="D35" s="156"/>
      <c r="E35" s="156"/>
      <c r="F35" s="156"/>
      <c r="G35" s="156"/>
      <c r="H35" s="193"/>
      <c r="I35" s="193"/>
      <c r="J35" s="268"/>
      <c r="K35" s="242">
        <f t="shared" si="5"/>
        <v>0</v>
      </c>
      <c r="L35" s="243">
        <f t="shared" si="3"/>
        <v>0</v>
      </c>
      <c r="M35" s="243">
        <f t="shared" si="4"/>
        <v>0</v>
      </c>
    </row>
    <row r="36" spans="1:13" ht="15.75" hidden="1">
      <c r="A36" s="69" t="s">
        <v>96</v>
      </c>
      <c r="B36" s="139" t="s">
        <v>94</v>
      </c>
      <c r="C36" s="156"/>
      <c r="D36" s="156"/>
      <c r="E36" s="156"/>
      <c r="F36" s="156"/>
      <c r="G36" s="156"/>
      <c r="H36" s="193"/>
      <c r="I36" s="193">
        <f t="shared" si="2"/>
        <v>0</v>
      </c>
      <c r="J36" s="268">
        <f t="shared" si="2"/>
        <v>0</v>
      </c>
      <c r="K36" s="242">
        <f t="shared" si="5"/>
        <v>0</v>
      </c>
      <c r="L36" s="243">
        <f t="shared" si="3"/>
        <v>0</v>
      </c>
      <c r="M36" s="243">
        <f t="shared" si="4"/>
        <v>0</v>
      </c>
    </row>
    <row r="37" spans="1:13" ht="15.75" hidden="1">
      <c r="A37" s="69"/>
      <c r="B37" s="139"/>
      <c r="C37" s="156"/>
      <c r="D37" s="156"/>
      <c r="E37" s="156"/>
      <c r="F37" s="156"/>
      <c r="G37" s="156"/>
      <c r="H37" s="193"/>
      <c r="I37" s="193">
        <f t="shared" si="2"/>
        <v>0</v>
      </c>
      <c r="J37" s="268">
        <f t="shared" si="2"/>
        <v>0</v>
      </c>
      <c r="K37" s="242">
        <f t="shared" si="5"/>
        <v>0</v>
      </c>
      <c r="L37" s="243">
        <f t="shared" si="3"/>
        <v>0</v>
      </c>
      <c r="M37" s="243">
        <f t="shared" si="4"/>
        <v>0</v>
      </c>
    </row>
    <row r="38" spans="1:13" ht="15.75" hidden="1">
      <c r="A38" s="69"/>
      <c r="B38" s="139"/>
      <c r="C38" s="156"/>
      <c r="D38" s="156"/>
      <c r="E38" s="156"/>
      <c r="F38" s="156"/>
      <c r="G38" s="156"/>
      <c r="H38" s="193"/>
      <c r="I38" s="193">
        <f t="shared" si="2"/>
        <v>0</v>
      </c>
      <c r="J38" s="268">
        <f t="shared" si="2"/>
        <v>0</v>
      </c>
      <c r="K38" s="242">
        <f t="shared" si="5"/>
        <v>0</v>
      </c>
      <c r="L38" s="243">
        <f t="shared" si="3"/>
        <v>0</v>
      </c>
      <c r="M38" s="243">
        <f t="shared" si="4"/>
        <v>0</v>
      </c>
    </row>
    <row r="39" spans="1:13" s="81" customFormat="1" ht="15.75">
      <c r="A39" s="69" t="s">
        <v>43</v>
      </c>
      <c r="B39" s="136" t="s">
        <v>44</v>
      </c>
      <c r="C39" s="156">
        <f>'прил.1'!AC32</f>
        <v>46.466611928333336</v>
      </c>
      <c r="D39" s="156">
        <f>'прил.1'!AK32</f>
        <v>55.82001611518241</v>
      </c>
      <c r="E39" s="156">
        <f>'прил.1'!AS32</f>
        <v>29.699272</v>
      </c>
      <c r="F39" s="156">
        <f>'прил.1'!BA32</f>
        <v>51.02899702206257</v>
      </c>
      <c r="G39" s="156">
        <f>'прил.1'!BI32</f>
        <v>56.479656312129904</v>
      </c>
      <c r="H39" s="193">
        <f>+C39+D39+F39</f>
        <v>153.31562506557833</v>
      </c>
      <c r="I39" s="193">
        <f t="shared" si="2"/>
        <v>127.1948809503959</v>
      </c>
      <c r="J39" s="268">
        <f>C39+E39+G39</f>
        <v>132.64554024046322</v>
      </c>
      <c r="K39" s="242">
        <f t="shared" si="5"/>
        <v>0</v>
      </c>
      <c r="L39" s="243">
        <f t="shared" si="3"/>
        <v>0</v>
      </c>
      <c r="M39" s="243">
        <f t="shared" si="4"/>
        <v>0</v>
      </c>
    </row>
    <row r="40" spans="1:13" ht="15.75">
      <c r="A40" s="69" t="s">
        <v>45</v>
      </c>
      <c r="B40" s="136" t="s">
        <v>46</v>
      </c>
      <c r="C40" s="156"/>
      <c r="D40" s="156"/>
      <c r="E40" s="156"/>
      <c r="F40" s="156"/>
      <c r="G40" s="156"/>
      <c r="H40" s="193"/>
      <c r="I40" s="193"/>
      <c r="J40" s="268"/>
      <c r="K40" s="242">
        <f t="shared" si="5"/>
        <v>0</v>
      </c>
      <c r="L40" s="243">
        <f t="shared" si="3"/>
        <v>0</v>
      </c>
      <c r="M40" s="243">
        <f t="shared" si="4"/>
        <v>0</v>
      </c>
    </row>
    <row r="41" spans="1:12" ht="18.75">
      <c r="A41" s="69" t="s">
        <v>47</v>
      </c>
      <c r="B41" s="137" t="s">
        <v>97</v>
      </c>
      <c r="C41" s="151"/>
      <c r="D41" s="151"/>
      <c r="E41" s="151"/>
      <c r="F41" s="151"/>
      <c r="G41" s="151"/>
      <c r="H41" s="194"/>
      <c r="I41" s="194"/>
      <c r="J41" s="269"/>
      <c r="K41" s="82"/>
      <c r="L41" s="83"/>
    </row>
    <row r="42" spans="1:12" ht="18.75">
      <c r="A42" s="69" t="s">
        <v>98</v>
      </c>
      <c r="B42" s="137" t="s">
        <v>99</v>
      </c>
      <c r="C42" s="151"/>
      <c r="D42" s="151"/>
      <c r="E42" s="151"/>
      <c r="F42" s="151"/>
      <c r="G42" s="151"/>
      <c r="H42" s="194"/>
      <c r="I42" s="194"/>
      <c r="J42" s="269"/>
      <c r="K42" s="82"/>
      <c r="L42" s="83"/>
    </row>
    <row r="43" spans="1:10" ht="15.75">
      <c r="A43" s="69" t="s">
        <v>48</v>
      </c>
      <c r="B43" s="138" t="s">
        <v>49</v>
      </c>
      <c r="C43" s="151"/>
      <c r="D43" s="151"/>
      <c r="E43" s="151"/>
      <c r="F43" s="151"/>
      <c r="G43" s="151"/>
      <c r="H43" s="194"/>
      <c r="I43" s="194"/>
      <c r="J43" s="269"/>
    </row>
    <row r="44" spans="1:10" ht="15.75">
      <c r="A44" s="69" t="s">
        <v>50</v>
      </c>
      <c r="B44" s="136" t="s">
        <v>51</v>
      </c>
      <c r="C44" s="151"/>
      <c r="D44" s="151"/>
      <c r="E44" s="151"/>
      <c r="F44" s="151"/>
      <c r="G44" s="151"/>
      <c r="H44" s="194"/>
      <c r="I44" s="194"/>
      <c r="J44" s="269"/>
    </row>
    <row r="45" spans="1:10" ht="15.75">
      <c r="A45" s="69" t="s">
        <v>52</v>
      </c>
      <c r="B45" s="136" t="s">
        <v>53</v>
      </c>
      <c r="C45" s="151"/>
      <c r="D45" s="151"/>
      <c r="E45" s="151"/>
      <c r="F45" s="151"/>
      <c r="G45" s="151"/>
      <c r="H45" s="194"/>
      <c r="I45" s="194"/>
      <c r="J45" s="269"/>
    </row>
    <row r="46" spans="1:10" ht="15.75">
      <c r="A46" s="69" t="s">
        <v>54</v>
      </c>
      <c r="B46" s="136" t="s">
        <v>55</v>
      </c>
      <c r="C46" s="151"/>
      <c r="D46" s="151"/>
      <c r="E46" s="151"/>
      <c r="F46" s="151"/>
      <c r="G46" s="151"/>
      <c r="H46" s="194"/>
      <c r="I46" s="194"/>
      <c r="J46" s="269"/>
    </row>
    <row r="47" spans="1:10" ht="15.75">
      <c r="A47" s="69" t="s">
        <v>56</v>
      </c>
      <c r="B47" s="136" t="s">
        <v>57</v>
      </c>
      <c r="C47" s="151"/>
      <c r="D47" s="151"/>
      <c r="E47" s="151"/>
      <c r="F47" s="151"/>
      <c r="G47" s="151"/>
      <c r="H47" s="194"/>
      <c r="I47" s="194"/>
      <c r="J47" s="269"/>
    </row>
    <row r="48" spans="1:10" ht="15.75">
      <c r="A48" s="69" t="s">
        <v>58</v>
      </c>
      <c r="B48" s="136" t="s">
        <v>100</v>
      </c>
      <c r="C48" s="151"/>
      <c r="D48" s="151"/>
      <c r="E48" s="151"/>
      <c r="F48" s="151"/>
      <c r="G48" s="151"/>
      <c r="H48" s="194"/>
      <c r="I48" s="194"/>
      <c r="J48" s="269"/>
    </row>
    <row r="49" spans="1:10" ht="15.75">
      <c r="A49" s="69" t="s">
        <v>59</v>
      </c>
      <c r="B49" s="137" t="s">
        <v>101</v>
      </c>
      <c r="C49" s="151"/>
      <c r="D49" s="151"/>
      <c r="E49" s="151"/>
      <c r="F49" s="151"/>
      <c r="G49" s="151"/>
      <c r="H49" s="194"/>
      <c r="I49" s="194"/>
      <c r="J49" s="269"/>
    </row>
    <row r="50" spans="1:10" ht="31.5">
      <c r="A50" s="69" t="s">
        <v>60</v>
      </c>
      <c r="B50" s="139" t="s">
        <v>102</v>
      </c>
      <c r="C50" s="151"/>
      <c r="D50" s="151"/>
      <c r="E50" s="151"/>
      <c r="F50" s="151"/>
      <c r="G50" s="151"/>
      <c r="H50" s="194"/>
      <c r="I50" s="194"/>
      <c r="J50" s="269"/>
    </row>
    <row r="51" spans="1:10" ht="31.5">
      <c r="A51" s="69" t="s">
        <v>61</v>
      </c>
      <c r="B51" s="137" t="s">
        <v>103</v>
      </c>
      <c r="C51" s="151"/>
      <c r="D51" s="151"/>
      <c r="E51" s="151"/>
      <c r="F51" s="151"/>
      <c r="G51" s="151"/>
      <c r="H51" s="194"/>
      <c r="I51" s="194"/>
      <c r="J51" s="269"/>
    </row>
    <row r="52" spans="1:10" ht="47.25">
      <c r="A52" s="69" t="s">
        <v>62</v>
      </c>
      <c r="B52" s="139" t="s">
        <v>104</v>
      </c>
      <c r="C52" s="151"/>
      <c r="D52" s="151"/>
      <c r="E52" s="151"/>
      <c r="F52" s="151"/>
      <c r="G52" s="151"/>
      <c r="H52" s="194"/>
      <c r="I52" s="194"/>
      <c r="J52" s="269"/>
    </row>
    <row r="53" spans="1:10" ht="15.75">
      <c r="A53" s="69" t="s">
        <v>63</v>
      </c>
      <c r="B53" s="136" t="s">
        <v>64</v>
      </c>
      <c r="C53" s="151"/>
      <c r="D53" s="151"/>
      <c r="E53" s="151"/>
      <c r="F53" s="151"/>
      <c r="G53" s="151"/>
      <c r="H53" s="194"/>
      <c r="I53" s="194"/>
      <c r="J53" s="269"/>
    </row>
    <row r="54" spans="1:10" ht="16.5" thickBot="1">
      <c r="A54" s="70" t="s">
        <v>65</v>
      </c>
      <c r="B54" s="140" t="s">
        <v>66</v>
      </c>
      <c r="C54" s="152"/>
      <c r="D54" s="152"/>
      <c r="E54" s="152"/>
      <c r="F54" s="152"/>
      <c r="G54" s="152"/>
      <c r="H54" s="195"/>
      <c r="I54" s="195"/>
      <c r="J54" s="270"/>
    </row>
    <row r="55" spans="3:10" ht="15.75">
      <c r="C55" s="84"/>
      <c r="D55" s="84"/>
      <c r="E55" s="84"/>
      <c r="F55" s="84"/>
      <c r="G55" s="84"/>
      <c r="H55" s="84"/>
      <c r="I55" s="84"/>
      <c r="J55" s="84"/>
    </row>
    <row r="56" spans="1:47" ht="83.25" customHeight="1">
      <c r="A56" s="45"/>
      <c r="B56" s="27"/>
      <c r="C56" s="46"/>
      <c r="D56" s="46"/>
      <c r="E56" s="46"/>
      <c r="F56" s="46"/>
      <c r="G56" s="46"/>
      <c r="H56" s="46"/>
      <c r="I56" s="46"/>
      <c r="J56" s="46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</row>
    <row r="57" spans="1:47" ht="20.25" customHeight="1">
      <c r="A57" s="285"/>
      <c r="B57" s="285"/>
      <c r="C57" s="285"/>
      <c r="D57" s="285"/>
      <c r="E57" s="285"/>
      <c r="F57" s="285"/>
      <c r="G57" s="285"/>
      <c r="H57" s="285"/>
      <c r="I57" s="160"/>
      <c r="J57" s="160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</row>
    <row r="58" spans="1:45" ht="15.75">
      <c r="A58" s="369"/>
      <c r="B58" s="369"/>
      <c r="C58" s="369"/>
      <c r="D58" s="369"/>
      <c r="E58" s="369"/>
      <c r="F58" s="369"/>
      <c r="G58" s="369"/>
      <c r="H58" s="369"/>
      <c r="I58" s="167"/>
      <c r="J58" s="167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</row>
    <row r="59" spans="1:45" ht="15.75">
      <c r="A59" s="369"/>
      <c r="B59" s="369"/>
      <c r="C59" s="369"/>
      <c r="D59" s="369"/>
      <c r="E59" s="369"/>
      <c r="F59" s="369"/>
      <c r="G59" s="369"/>
      <c r="H59" s="369"/>
      <c r="I59" s="167"/>
      <c r="J59" s="167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</row>
    <row r="60" spans="1:11" ht="15.75">
      <c r="A60" s="308"/>
      <c r="B60" s="308"/>
      <c r="C60" s="308"/>
      <c r="D60" s="308"/>
      <c r="E60" s="308"/>
      <c r="F60" s="308"/>
      <c r="G60" s="308"/>
      <c r="H60" s="308"/>
      <c r="I60" s="161"/>
      <c r="J60" s="161"/>
      <c r="K60" s="10"/>
    </row>
    <row r="61" spans="1:10" ht="15.75">
      <c r="A61" s="370"/>
      <c r="B61" s="370"/>
      <c r="C61" s="370"/>
      <c r="D61" s="370"/>
      <c r="E61" s="370"/>
      <c r="F61" s="370"/>
      <c r="G61" s="370"/>
      <c r="H61" s="370"/>
      <c r="I61" s="168"/>
      <c r="J61" s="168"/>
    </row>
    <row r="63" spans="3:10" ht="15.75">
      <c r="C63" s="85"/>
      <c r="D63" s="85"/>
      <c r="E63" s="85"/>
      <c r="F63" s="85"/>
      <c r="G63" s="85"/>
      <c r="H63" s="85"/>
      <c r="I63" s="85"/>
      <c r="J63" s="85"/>
    </row>
    <row r="64" spans="3:7" ht="15.75">
      <c r="C64" s="86"/>
      <c r="D64" s="86"/>
      <c r="E64" s="86"/>
      <c r="F64" s="86"/>
      <c r="G64" s="86"/>
    </row>
  </sheetData>
  <sheetProtection/>
  <mergeCells count="19">
    <mergeCell ref="D14:E14"/>
    <mergeCell ref="A5:H5"/>
    <mergeCell ref="A6:H6"/>
    <mergeCell ref="A7:H7"/>
    <mergeCell ref="A8:H8"/>
    <mergeCell ref="A9:H9"/>
    <mergeCell ref="A10:H10"/>
    <mergeCell ref="F14:G14"/>
    <mergeCell ref="H14:J14"/>
    <mergeCell ref="A57:H57"/>
    <mergeCell ref="A58:H58"/>
    <mergeCell ref="A59:H59"/>
    <mergeCell ref="A60:H60"/>
    <mergeCell ref="A61:H61"/>
    <mergeCell ref="A11:H11"/>
    <mergeCell ref="A12:H12"/>
    <mergeCell ref="A14:A15"/>
    <mergeCell ref="B14:B15"/>
    <mergeCell ref="A17:B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2" r:id="rId1"/>
  <colBreaks count="1" manualBreakCount="1">
    <brk id="10" max="6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garant</dc:creator>
  <cp:keywords/>
  <dc:description/>
  <cp:lastModifiedBy>Иванов Анатолий Александрович</cp:lastModifiedBy>
  <cp:lastPrinted>2022-08-22T10:15:07Z</cp:lastPrinted>
  <dcterms:created xsi:type="dcterms:W3CDTF">2004-09-19T06:34:55Z</dcterms:created>
  <dcterms:modified xsi:type="dcterms:W3CDTF">2022-08-22T12:05:16Z</dcterms:modified>
  <cp:category/>
  <cp:version/>
  <cp:contentType/>
  <cp:contentStatus/>
</cp:coreProperties>
</file>